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aracteristics" sheetId="1" r:id="rId1"/>
    <sheet name="Notes" sheetId="2" r:id="rId2"/>
  </sheets>
  <definedNames>
    <definedName name="_xlnm._FilterDatabase" localSheetId="0" hidden="1">Characteristics!$A$1:$N$96</definedName>
  </definedNames>
  <calcPr calcId="124519" fullCalcOnLoad="1"/>
</workbook>
</file>

<file path=xl/sharedStrings.xml><?xml version="1.0" encoding="utf-8"?>
<sst xmlns="http://schemas.openxmlformats.org/spreadsheetml/2006/main" count="302" uniqueCount="131">
  <si>
    <t>Name</t>
  </si>
  <si>
    <t>Sector</t>
  </si>
  <si>
    <t>Price</t>
  </si>
  <si>
    <t>Dividend Yield</t>
  </si>
  <si>
    <t>5-Year Average Dividend Yield</t>
  </si>
  <si>
    <t>Dividends Per Share (TTM)</t>
  </si>
  <si>
    <t>Market Cap ($M)</t>
  </si>
  <si>
    <t>Trailing P/E Ratio</t>
  </si>
  <si>
    <t>Payout Ratio</t>
  </si>
  <si>
    <t>Beta</t>
  </si>
  <si>
    <t>52-Week High</t>
  </si>
  <si>
    <t>52-Week Low</t>
  </si>
  <si>
    <t>Type</t>
  </si>
  <si>
    <t>Ticker</t>
  </si>
  <si>
    <t>DETRF</t>
  </si>
  <si>
    <t>NURPF</t>
  </si>
  <si>
    <t>SLCRF</t>
  </si>
  <si>
    <t>BCBNF</t>
  </si>
  <si>
    <t>OFSTF</t>
  </si>
  <si>
    <t>UMGNF</t>
  </si>
  <si>
    <t>ECRAF</t>
  </si>
  <si>
    <t>MARPS</t>
  </si>
  <si>
    <t>DMLP</t>
  </si>
  <si>
    <t>VNOM</t>
  </si>
  <si>
    <t>RGLD</t>
  </si>
  <si>
    <t>TMCR</t>
  </si>
  <si>
    <t>ANAB</t>
  </si>
  <si>
    <t>LGND</t>
  </si>
  <si>
    <t>RPRX</t>
  </si>
  <si>
    <t>HALO</t>
  </si>
  <si>
    <t>ABUS</t>
  </si>
  <si>
    <t>ENTA</t>
  </si>
  <si>
    <t>INVA</t>
  </si>
  <si>
    <t>RGNX</t>
  </si>
  <si>
    <t>XNCR</t>
  </si>
  <si>
    <t>DEVS</t>
  </si>
  <si>
    <t>RSVR</t>
  </si>
  <si>
    <t>WMG</t>
  </si>
  <si>
    <t>ADEA</t>
  </si>
  <si>
    <t>CEVA</t>
  </si>
  <si>
    <t>IDCC</t>
  </si>
  <si>
    <t>REFR</t>
  </si>
  <si>
    <t>RMCO</t>
  </si>
  <si>
    <t>ELE</t>
  </si>
  <si>
    <t>UROY</t>
  </si>
  <si>
    <t>VMET</t>
  </si>
  <si>
    <t>VOXR</t>
  </si>
  <si>
    <t>ARM</t>
  </si>
  <si>
    <t>GMAB</t>
  </si>
  <si>
    <t>BRCTF</t>
  </si>
  <si>
    <t>CRT</t>
  </si>
  <si>
    <t>MSB</t>
  </si>
  <si>
    <t>MTR</t>
  </si>
  <si>
    <t>NRT</t>
  </si>
  <si>
    <t>PBT</t>
  </si>
  <si>
    <t>PRT</t>
  </si>
  <si>
    <t>PVL</t>
  </si>
  <si>
    <t>SBR</t>
  </si>
  <si>
    <t>SJT</t>
  </si>
  <si>
    <t>VOC</t>
  </si>
  <si>
    <t>BSM</t>
  </si>
  <si>
    <t>KRP</t>
  </si>
  <si>
    <t>LB</t>
  </si>
  <si>
    <t>NRP</t>
  </si>
  <si>
    <t>TPL</t>
  </si>
  <si>
    <t>WHK</t>
  </si>
  <si>
    <t>DLB</t>
  </si>
  <si>
    <t>VHC</t>
  </si>
  <si>
    <t>SRL</t>
  </si>
  <si>
    <t>EROK</t>
  </si>
  <si>
    <t>FNV</t>
  </si>
  <si>
    <t>OR</t>
  </si>
  <si>
    <t>TFPM</t>
  </si>
  <si>
    <t>WPM</t>
  </si>
  <si>
    <t>GROY</t>
  </si>
  <si>
    <t>NTIP</t>
  </si>
  <si>
    <t>MTA</t>
  </si>
  <si>
    <t>CHKR</t>
  </si>
  <si>
    <t>ECTM</t>
  </si>
  <si>
    <t>GULTU</t>
  </si>
  <si>
    <t>MMTRS</t>
  </si>
  <si>
    <t>ROYTL</t>
  </si>
  <si>
    <t>SONG</t>
  </si>
  <si>
    <t>HGTXU</t>
  </si>
  <si>
    <t>TISDZ</t>
  </si>
  <si>
    <t>PRKR</t>
  </si>
  <si>
    <t>NGLD</t>
  </si>
  <si>
    <t>BPMUF</t>
  </si>
  <si>
    <t>SGIOF</t>
  </si>
  <si>
    <t>BPZZF</t>
  </si>
  <si>
    <t>DHTRF</t>
  </si>
  <si>
    <t>SIRZF</t>
  </si>
  <si>
    <t>FRHLF</t>
  </si>
  <si>
    <t>PREKF</t>
  </si>
  <si>
    <t>TPZEF</t>
  </si>
  <si>
    <t>ATUSF</t>
  </si>
  <si>
    <t>LIFZF</t>
  </si>
  <si>
    <t>LNRCF</t>
  </si>
  <si>
    <t>GLBXF</t>
  </si>
  <si>
    <t>AWFDF</t>
  </si>
  <si>
    <t>BEVFF</t>
  </si>
  <si>
    <t>PZRIF</t>
  </si>
  <si>
    <t>ELECF</t>
  </si>
  <si>
    <t>EMPYF</t>
  </si>
  <si>
    <t>SROYF</t>
  </si>
  <si>
    <t>APMCF</t>
  </si>
  <si>
    <t>NRYCF</t>
  </si>
  <si>
    <t>SUMMF</t>
  </si>
  <si>
    <t>MUNMF</t>
  </si>
  <si>
    <t>N/A</t>
  </si>
  <si>
    <t>Healthcare</t>
  </si>
  <si>
    <t>Energy</t>
  </si>
  <si>
    <t>Basic Materials</t>
  </si>
  <si>
    <t>Technology</t>
  </si>
  <si>
    <t>Communication Services</t>
  </si>
  <si>
    <t>Consumer Cyclical</t>
  </si>
  <si>
    <t>Financial Services</t>
  </si>
  <si>
    <t>Industrials</t>
  </si>
  <si>
    <t>Mining royalties &amp; streams</t>
  </si>
  <si>
    <t>Biopharma royalties &amp; licensing</t>
  </si>
  <si>
    <t>Carbon-credit streams</t>
  </si>
  <si>
    <t>Music &amp; media rights</t>
  </si>
  <si>
    <t>Actual royalty trusts / income funds</t>
  </si>
  <si>
    <t>Oil, gas, land &amp; mineral royalties</t>
  </si>
  <si>
    <t>Technology &amp; patent licensing</t>
  </si>
  <si>
    <t>Diversified royalty finance</t>
  </si>
  <si>
    <t>Mining royalty generators / hybrids</t>
  </si>
  <si>
    <t>Franchise &amp; trademark royalties</t>
  </si>
  <si>
    <t>Notes</t>
  </si>
  <si>
    <t>Data Provided by Intrinio</t>
  </si>
  <si>
    <t>Data updated on 2026-09-29</t>
  </si>
</sst>
</file>

<file path=xl/styles.xml><?xml version="1.0" encoding="utf-8"?>
<styleSheet xmlns="http://schemas.openxmlformats.org/spreadsheetml/2006/main">
  <numFmts count="5">
    <numFmt numFmtId="164" formatCode="$#,##0.00"/>
    <numFmt numFmtId="165" formatCode="0.0%"/>
    <numFmt numFmtId="166" formatCode="$#,##0"/>
    <numFmt numFmtId="167" formatCode="0.0"/>
    <numFmt numFmtId="168" formatCode="0.00"/>
  </numFmts>
  <fonts count="3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7" fontId="0" fillId="2" borderId="1" xfId="0" applyNumberFormat="1" applyFill="1" applyBorder="1"/>
    <xf numFmtId="168" fontId="0" fillId="2" borderId="1" xfId="0" applyNumberFormat="1" applyFill="1" applyBorder="1"/>
    <xf numFmtId="0" fontId="2" fillId="0" borderId="1" xfId="0" applyFont="1" applyBorder="1" applyAlignment="1">
      <alignment horizontal="center" vertical="top"/>
    </xf>
    <xf numFmtId="0" fontId="0" fillId="3" borderId="0" xfId="0" applyFill="1"/>
  </cellXfs>
  <cellStyles count="1">
    <cellStyle name="Normal" xfId="0" builtinId="0"/>
  </cellStyles>
  <dxfs count="8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9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5.7109375" style="1" customWidth="1"/>
    <col min="2" max="2" width="45.7109375" style="2" customWidth="1"/>
    <col min="3" max="3" width="25.7109375" style="1" customWidth="1"/>
    <col min="4" max="4" width="10.7109375" style="3" customWidth="1"/>
    <col min="5" max="5" width="18.7109375" style="4" customWidth="1"/>
    <col min="6" max="6" width="25.7109375" style="4" customWidth="1"/>
    <col min="7" max="7" width="34.7109375" style="3" customWidth="1"/>
    <col min="8" max="8" width="22.7109375" style="5" customWidth="1"/>
    <col min="9" max="9" width="22.7109375" style="6" customWidth="1"/>
    <col min="10" max="10" width="22.7109375" style="4" customWidth="1"/>
    <col min="11" max="11" width="20.7109375" style="7" customWidth="1"/>
    <col min="12" max="12" width="15.7109375" style="3" customWidth="1"/>
    <col min="13" max="13" width="15.7109375" style="3" customWidth="1"/>
    <col min="14" max="14" width="15.7109375" style="1" customWidth="1"/>
  </cols>
  <sheetData>
    <row r="1" spans="1:14">
      <c r="A1" s="8" t="s">
        <v>13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</row>
    <row r="2" spans="1:14">
      <c r="A2" s="8" t="s">
        <v>14</v>
      </c>
      <c r="B2" s="2">
        <f>HYPERLINK("https://www.suredividend.com/sure-analysis-research-database/","Deterra Royalties Limited")</f>
        <v>0</v>
      </c>
      <c r="C2" s="1" t="s">
        <v>109</v>
      </c>
      <c r="D2" s="3">
        <v>2.95</v>
      </c>
      <c r="F2" s="4">
        <v>0.07427</v>
      </c>
      <c r="G2" s="3">
        <v>0.08</v>
      </c>
      <c r="K2" s="7">
        <v>0.6427</v>
      </c>
      <c r="L2" s="3">
        <v>3.41</v>
      </c>
      <c r="M2" s="3">
        <v>2.38</v>
      </c>
      <c r="N2" s="1" t="s">
        <v>118</v>
      </c>
    </row>
    <row r="3" spans="1:14">
      <c r="A3" s="8" t="s">
        <v>15</v>
      </c>
      <c r="B3" s="2">
        <f>HYPERLINK("https://www.suredividend.com/sure-analysis-research-database/","Neuren Pharmaceuticals Limited")</f>
        <v>0</v>
      </c>
      <c r="C3" s="1" t="s">
        <v>110</v>
      </c>
      <c r="D3" s="3">
        <v>13.94</v>
      </c>
      <c r="F3" s="4">
        <v>0.00136</v>
      </c>
      <c r="G3" s="3">
        <v>0</v>
      </c>
      <c r="K3" s="7">
        <v>0.6086</v>
      </c>
      <c r="N3" s="1" t="s">
        <v>119</v>
      </c>
    </row>
    <row r="4" spans="1:14">
      <c r="A4" s="8" t="s">
        <v>16</v>
      </c>
      <c r="B4" s="2">
        <f>HYPERLINK("https://www.suredividend.com/sure-analysis-research-database/","")</f>
        <v>0</v>
      </c>
      <c r="C4" s="1" t="s">
        <v>109</v>
      </c>
      <c r="D4" s="3">
        <v>0</v>
      </c>
      <c r="F4" s="4">
        <v>0</v>
      </c>
      <c r="G4" s="3">
        <v>0</v>
      </c>
      <c r="K4" s="7">
        <v>0.4881</v>
      </c>
      <c r="L4" s="3">
        <v>32.35</v>
      </c>
      <c r="M4" s="3">
        <v>3.81</v>
      </c>
      <c r="N4" s="1" t="s">
        <v>118</v>
      </c>
    </row>
    <row r="5" spans="1:14">
      <c r="A5" s="8" t="s">
        <v>17</v>
      </c>
      <c r="B5" s="2">
        <f>HYPERLINK("https://www.suredividend.com/sure-analysis-research-database/","Base Carbon Inc.")</f>
        <v>0</v>
      </c>
      <c r="C5" s="1" t="s">
        <v>109</v>
      </c>
      <c r="D5" s="3">
        <v>0.35</v>
      </c>
      <c r="F5" s="4">
        <v>0</v>
      </c>
      <c r="G5" s="3">
        <v>0</v>
      </c>
      <c r="K5" s="7">
        <v>0.06419999999999999</v>
      </c>
      <c r="L5" s="3">
        <v>0.84</v>
      </c>
      <c r="M5" s="3">
        <v>0.35</v>
      </c>
      <c r="N5" s="1" t="s">
        <v>120</v>
      </c>
    </row>
    <row r="6" spans="1:14">
      <c r="A6" s="8" t="s">
        <v>18</v>
      </c>
      <c r="B6" s="2">
        <f>HYPERLINK("https://www.suredividend.com/sure-analysis-research-database/","Carbon Streaming Corporation")</f>
        <v>0</v>
      </c>
      <c r="C6" s="1" t="s">
        <v>109</v>
      </c>
      <c r="D6" s="3">
        <v>0.71</v>
      </c>
      <c r="F6" s="4">
        <v>0</v>
      </c>
      <c r="G6" s="3">
        <v>0</v>
      </c>
      <c r="K6" s="7">
        <v>0.3166</v>
      </c>
      <c r="L6" s="3">
        <v>0.79</v>
      </c>
      <c r="M6" s="3">
        <v>0.47</v>
      </c>
      <c r="N6" s="1" t="s">
        <v>120</v>
      </c>
    </row>
    <row r="7" spans="1:14">
      <c r="A7" s="8" t="s">
        <v>19</v>
      </c>
      <c r="B7" s="2">
        <f>HYPERLINK("https://www.suredividend.com/sure-analysis-research-database/","Universal Music Group N.V.")</f>
        <v>0</v>
      </c>
      <c r="C7" s="1" t="s">
        <v>109</v>
      </c>
      <c r="D7" s="3">
        <v>16.55</v>
      </c>
      <c r="E7" s="4">
        <v>0.02</v>
      </c>
      <c r="F7" s="4">
        <v>0.03135</v>
      </c>
      <c r="G7" s="3">
        <v>0.33</v>
      </c>
      <c r="K7" s="7">
        <v>0.9265</v>
      </c>
      <c r="L7" s="3">
        <v>29.28</v>
      </c>
      <c r="M7" s="3">
        <v>16</v>
      </c>
      <c r="N7" s="1" t="s">
        <v>121</v>
      </c>
    </row>
    <row r="8" spans="1:14">
      <c r="A8" s="8" t="s">
        <v>20</v>
      </c>
      <c r="B8" s="2">
        <f>HYPERLINK("https://www.suredividend.com/sure-analysis-research-database/","Ecora Royalties PLC")</f>
        <v>0</v>
      </c>
      <c r="C8" s="1" t="s">
        <v>109</v>
      </c>
      <c r="D8" s="3">
        <v>2.19</v>
      </c>
      <c r="F8" s="4">
        <v>0.01397</v>
      </c>
      <c r="G8" s="3">
        <v>0.01</v>
      </c>
      <c r="K8" s="7">
        <v>0.6806</v>
      </c>
      <c r="L8" s="3">
        <v>2.5</v>
      </c>
      <c r="M8" s="3">
        <v>1.1</v>
      </c>
      <c r="N8" s="1" t="s">
        <v>118</v>
      </c>
    </row>
    <row r="9" spans="1:14">
      <c r="A9" s="8" t="s">
        <v>21</v>
      </c>
      <c r="B9" s="2">
        <f>HYPERLINK("https://www.suredividend.com/sure-analysis-research-database/","Marine Petroleum Trust Units of Beneficial Interest")</f>
        <v>0</v>
      </c>
      <c r="C9" s="1" t="s">
        <v>111</v>
      </c>
      <c r="D9" s="3">
        <v>4.4</v>
      </c>
      <c r="E9" s="4">
        <v>0.07000000000000001</v>
      </c>
      <c r="F9" s="4">
        <v>0.10408</v>
      </c>
      <c r="G9" s="3">
        <v>0.34</v>
      </c>
      <c r="K9" s="7">
        <v>-0.3546</v>
      </c>
      <c r="L9" s="3">
        <v>6.23</v>
      </c>
      <c r="M9" s="3">
        <v>3.8</v>
      </c>
      <c r="N9" s="1" t="s">
        <v>122</v>
      </c>
    </row>
    <row r="10" spans="1:14">
      <c r="A10" s="8" t="s">
        <v>22</v>
      </c>
      <c r="B10" s="2">
        <f>HYPERLINK("https://www.suredividend.com/sure-analysis-research-database/","DORCHESTER MINERALS, L.P.")</f>
        <v>0</v>
      </c>
      <c r="C10" s="1" t="s">
        <v>111</v>
      </c>
      <c r="D10" s="3">
        <v>28</v>
      </c>
      <c r="E10" s="4">
        <v>0.12</v>
      </c>
      <c r="F10" s="4">
        <v>0.10633</v>
      </c>
      <c r="G10" s="3">
        <v>3.19</v>
      </c>
      <c r="H10" s="5">
        <v>1111.238437</v>
      </c>
      <c r="I10" s="6">
        <v>9.139200000000001</v>
      </c>
      <c r="J10" s="4">
        <v>0</v>
      </c>
      <c r="K10" s="7">
        <v>0.139</v>
      </c>
      <c r="L10" s="3">
        <v>30.54</v>
      </c>
      <c r="M10" s="3">
        <v>18.97</v>
      </c>
      <c r="N10" s="1" t="s">
        <v>123</v>
      </c>
    </row>
    <row r="11" spans="1:14">
      <c r="A11" s="8" t="s">
        <v>23</v>
      </c>
      <c r="B11" s="2">
        <f>HYPERLINK("https://www.suredividend.com/sure-analysis-research-database/","VNOM Sub, Inc.")</f>
        <v>0</v>
      </c>
      <c r="C11" s="1" t="s">
        <v>111</v>
      </c>
      <c r="D11" s="3">
        <v>40.21</v>
      </c>
      <c r="E11" s="4">
        <v>0.04</v>
      </c>
      <c r="F11" s="4">
        <v>0.02872</v>
      </c>
      <c r="G11" s="3">
        <v>1.8</v>
      </c>
      <c r="H11" s="5">
        <v>11694.564906</v>
      </c>
      <c r="I11" s="6">
        <v>31.5009</v>
      </c>
      <c r="J11" s="4">
        <v>0.971556</v>
      </c>
      <c r="K11" s="7">
        <v>-0.1603</v>
      </c>
      <c r="L11" s="3">
        <v>49.62</v>
      </c>
      <c r="M11" s="3">
        <v>33.67</v>
      </c>
      <c r="N11" s="1" t="s">
        <v>123</v>
      </c>
    </row>
    <row r="12" spans="1:14">
      <c r="A12" s="8" t="s">
        <v>24</v>
      </c>
      <c r="B12" s="2">
        <f>HYPERLINK("https://www.suredividend.com/sure-analysis-RGLD/","ROYAL GOLD INC")</f>
        <v>0</v>
      </c>
      <c r="C12" s="1" t="s">
        <v>112</v>
      </c>
      <c r="D12" s="3">
        <v>242.88</v>
      </c>
      <c r="E12" s="4">
        <v>0.007822793148880106</v>
      </c>
      <c r="F12" s="4">
        <v>0.00639</v>
      </c>
      <c r="G12" s="3">
        <v>1.88</v>
      </c>
      <c r="H12" s="5">
        <v>20361.798594</v>
      </c>
      <c r="I12" s="6">
        <v>27.5921</v>
      </c>
      <c r="J12" s="4">
        <v>0.202478</v>
      </c>
      <c r="K12" s="7">
        <v>0.6493</v>
      </c>
      <c r="L12" s="3">
        <v>304.97</v>
      </c>
      <c r="M12" s="3">
        <v>167.81</v>
      </c>
      <c r="N12" s="1" t="s">
        <v>118</v>
      </c>
    </row>
    <row r="13" spans="1:14">
      <c r="A13" s="8" t="s">
        <v>25</v>
      </c>
      <c r="B13" s="2">
        <f>HYPERLINK("https://www.suredividend.com/sure-analysis-research-database/","Metals Royalty Co Inc.")</f>
        <v>0</v>
      </c>
      <c r="C13" s="1" t="s">
        <v>109</v>
      </c>
      <c r="D13" s="3">
        <v>4.5</v>
      </c>
      <c r="G13" s="3">
        <v>0</v>
      </c>
      <c r="H13" s="5">
        <v>235.28104</v>
      </c>
      <c r="I13" s="6">
        <v>210.948</v>
      </c>
      <c r="J13" s="4">
        <v>0.961883</v>
      </c>
      <c r="N13" s="1" t="s">
        <v>118</v>
      </c>
    </row>
    <row r="14" spans="1:14">
      <c r="A14" s="8" t="s">
        <v>26</v>
      </c>
      <c r="B14" s="2">
        <f>HYPERLINK("https://www.suredividend.com/sure-analysis-research-database/","ANAPTYSBIO, INC")</f>
        <v>0</v>
      </c>
      <c r="C14" s="1" t="s">
        <v>110</v>
      </c>
      <c r="D14" s="3">
        <v>50.72</v>
      </c>
      <c r="E14" s="4">
        <v>0.4</v>
      </c>
      <c r="F14" s="4">
        <v>0.07502</v>
      </c>
      <c r="G14" s="3">
        <v>0</v>
      </c>
      <c r="H14" s="5">
        <v>1478.325822</v>
      </c>
      <c r="J14" s="4">
        <v>0</v>
      </c>
      <c r="N14" s="1" t="s">
        <v>119</v>
      </c>
    </row>
    <row r="15" spans="1:14">
      <c r="A15" s="8" t="s">
        <v>27</v>
      </c>
      <c r="B15" s="2">
        <f>HYPERLINK("https://www.suredividend.com/sure-analysis-research-database/","LIGAND PHARMACEUTICALS INC")</f>
        <v>0</v>
      </c>
      <c r="C15" s="1" t="s">
        <v>110</v>
      </c>
      <c r="D15" s="3">
        <v>314.12</v>
      </c>
      <c r="G15" s="3">
        <v>0</v>
      </c>
      <c r="H15" s="5">
        <v>6261.774787</v>
      </c>
      <c r="I15" s="6">
        <v>31.7502</v>
      </c>
      <c r="J15" s="4">
        <v>0</v>
      </c>
      <c r="N15" s="1" t="s">
        <v>119</v>
      </c>
    </row>
    <row r="16" spans="1:14">
      <c r="A16" s="8" t="s">
        <v>28</v>
      </c>
      <c r="B16" s="2">
        <f>HYPERLINK("https://www.suredividend.com/sure-analysis-RPRX/","Royalty Pharma plc")</f>
        <v>0</v>
      </c>
      <c r="C16" s="1" t="s">
        <v>109</v>
      </c>
      <c r="D16" s="3">
        <v>58.38</v>
      </c>
      <c r="E16" s="4">
        <v>0.01610140459061322</v>
      </c>
      <c r="F16" s="4">
        <v>0.01421</v>
      </c>
      <c r="G16" s="3">
        <v>0</v>
      </c>
      <c r="H16" s="5">
        <v>33562.820277</v>
      </c>
      <c r="I16" s="6">
        <v>41.3338</v>
      </c>
      <c r="J16" s="4">
        <v>0.663577</v>
      </c>
      <c r="N16" s="1" t="s">
        <v>119</v>
      </c>
    </row>
    <row r="17" spans="1:14">
      <c r="A17" s="8" t="s">
        <v>29</v>
      </c>
      <c r="B17" s="2">
        <f>HYPERLINK("https://www.suredividend.com/sure-analysis-research-database/","HALOZYME THERAPEUTICS, INC.")</f>
        <v>0</v>
      </c>
      <c r="C17" s="1" t="s">
        <v>110</v>
      </c>
      <c r="D17" s="3">
        <v>112.59</v>
      </c>
      <c r="G17" s="3">
        <v>0</v>
      </c>
      <c r="H17" s="5">
        <v>12812.78922</v>
      </c>
      <c r="I17" s="6">
        <v>30.979</v>
      </c>
      <c r="J17" s="4">
        <v>0</v>
      </c>
      <c r="N17" s="1" t="s">
        <v>119</v>
      </c>
    </row>
    <row r="18" spans="1:14">
      <c r="A18" s="8" t="s">
        <v>30</v>
      </c>
      <c r="B18" s="2">
        <f>HYPERLINK("https://www.suredividend.com/sure-analysis-research-database/","Arbutus Biopharma Corp")</f>
        <v>0</v>
      </c>
      <c r="C18" s="1" t="s">
        <v>110</v>
      </c>
      <c r="D18" s="3">
        <v>4.95</v>
      </c>
      <c r="F18" s="4">
        <v>0</v>
      </c>
      <c r="G18" s="3">
        <v>0</v>
      </c>
      <c r="H18" s="5">
        <v>961.540478</v>
      </c>
      <c r="I18" s="6">
        <v>6.2824</v>
      </c>
      <c r="J18" s="4">
        <v>0</v>
      </c>
      <c r="K18" s="7">
        <v>0.425</v>
      </c>
      <c r="L18" s="3">
        <v>5.45</v>
      </c>
      <c r="M18" s="3">
        <v>3.5</v>
      </c>
      <c r="N18" s="1" t="s">
        <v>119</v>
      </c>
    </row>
    <row r="19" spans="1:14">
      <c r="A19" s="8" t="s">
        <v>31</v>
      </c>
      <c r="B19" s="2">
        <f>HYPERLINK("https://www.suredividend.com/sure-analysis-research-database/","ENANTA PHARMACEUTICALS INC")</f>
        <v>0</v>
      </c>
      <c r="C19" s="1" t="s">
        <v>110</v>
      </c>
      <c r="D19" s="3">
        <v>12.63</v>
      </c>
      <c r="F19" s="4">
        <v>0</v>
      </c>
      <c r="G19" s="3">
        <v>0</v>
      </c>
      <c r="H19" s="5">
        <v>367.416946</v>
      </c>
      <c r="J19" s="4">
        <v>0</v>
      </c>
      <c r="K19" s="7">
        <v>1.5742</v>
      </c>
      <c r="L19" s="3">
        <v>17.15</v>
      </c>
      <c r="M19" s="3">
        <v>7.05</v>
      </c>
      <c r="N19" s="1" t="s">
        <v>119</v>
      </c>
    </row>
    <row r="20" spans="1:14">
      <c r="A20" s="8" t="s">
        <v>32</v>
      </c>
      <c r="B20" s="2">
        <f>HYPERLINK("https://www.suredividend.com/sure-analysis-research-database/","Innoviva, Inc.")</f>
        <v>0</v>
      </c>
      <c r="C20" s="1" t="s">
        <v>110</v>
      </c>
      <c r="D20" s="3">
        <v>21.24</v>
      </c>
      <c r="F20" s="4">
        <v>0</v>
      </c>
      <c r="G20" s="3">
        <v>0</v>
      </c>
      <c r="H20" s="5">
        <v>1533.771647</v>
      </c>
      <c r="I20" s="6">
        <v>4.2934</v>
      </c>
      <c r="J20" s="4">
        <v>0</v>
      </c>
      <c r="K20" s="7">
        <v>0.2537</v>
      </c>
      <c r="L20" s="3">
        <v>25.15</v>
      </c>
      <c r="M20" s="3">
        <v>16.52</v>
      </c>
      <c r="N20" s="1" t="s">
        <v>119</v>
      </c>
    </row>
    <row r="21" spans="1:14">
      <c r="A21" s="8" t="s">
        <v>33</v>
      </c>
      <c r="B21" s="2">
        <f>HYPERLINK("https://www.suredividend.com/sure-analysis-research-database/","REGENXBIO Inc.")</f>
        <v>0</v>
      </c>
      <c r="C21" s="1" t="s">
        <v>110</v>
      </c>
      <c r="D21" s="3">
        <v>7.47</v>
      </c>
      <c r="F21" s="4">
        <v>0</v>
      </c>
      <c r="G21" s="3">
        <v>0</v>
      </c>
      <c r="H21" s="5">
        <v>493.118544</v>
      </c>
      <c r="J21" s="4">
        <v>0</v>
      </c>
      <c r="K21" s="7">
        <v>2.3428</v>
      </c>
      <c r="L21" s="3">
        <v>16.19</v>
      </c>
      <c r="M21" s="3">
        <v>5.46</v>
      </c>
      <c r="N21" s="1" t="s">
        <v>119</v>
      </c>
    </row>
    <row r="22" spans="1:14">
      <c r="A22" s="8" t="s">
        <v>34</v>
      </c>
      <c r="B22" s="2">
        <f>HYPERLINK("https://www.suredividend.com/sure-analysis-research-database/","Xencor Inc")</f>
        <v>0</v>
      </c>
      <c r="C22" s="1" t="s">
        <v>110</v>
      </c>
      <c r="D22" s="3">
        <v>25.61</v>
      </c>
      <c r="F22" s="4">
        <v>0</v>
      </c>
      <c r="G22" s="3">
        <v>0</v>
      </c>
      <c r="H22" s="5">
        <v>1903.446963</v>
      </c>
      <c r="J22" s="4">
        <v>0</v>
      </c>
      <c r="K22" s="7">
        <v>1.4529</v>
      </c>
      <c r="L22" s="3">
        <v>30.61</v>
      </c>
      <c r="M22" s="3">
        <v>10.38</v>
      </c>
      <c r="N22" s="1" t="s">
        <v>119</v>
      </c>
    </row>
    <row r="23" spans="1:14">
      <c r="A23" s="8" t="s">
        <v>35</v>
      </c>
      <c r="B23" s="2">
        <f>HYPERLINK("https://www.suredividend.com/sure-analysis-research-database/","DevvStream Corp.")</f>
        <v>0</v>
      </c>
      <c r="C23" s="1" t="s">
        <v>109</v>
      </c>
      <c r="D23" s="3">
        <v>0</v>
      </c>
      <c r="F23" s="4">
        <v>0</v>
      </c>
      <c r="G23" s="3">
        <v>0</v>
      </c>
      <c r="H23" s="5">
        <v>5.694994</v>
      </c>
      <c r="J23" s="4">
        <v>0</v>
      </c>
      <c r="K23" s="7">
        <v>0.5525</v>
      </c>
      <c r="L23" s="3">
        <v>2.85</v>
      </c>
      <c r="M23" s="3">
        <v>0.03</v>
      </c>
      <c r="N23" s="1" t="s">
        <v>120</v>
      </c>
    </row>
    <row r="24" spans="1:14">
      <c r="A24" s="8" t="s">
        <v>36</v>
      </c>
      <c r="B24" s="2">
        <f>HYPERLINK("https://www.suredividend.com/sure-analysis-research-database/","Reservoir Media, Inc.")</f>
        <v>0</v>
      </c>
      <c r="C24" s="1" t="s">
        <v>109</v>
      </c>
      <c r="D24" s="3">
        <v>9.56</v>
      </c>
      <c r="F24" s="4">
        <v>0</v>
      </c>
      <c r="G24" s="3">
        <v>0</v>
      </c>
      <c r="H24" s="5">
        <v>629.638596</v>
      </c>
      <c r="I24" s="6">
        <v>76.6687</v>
      </c>
      <c r="J24" s="4">
        <v>0</v>
      </c>
      <c r="K24" s="7">
        <v>0.6248</v>
      </c>
      <c r="L24" s="3">
        <v>13.39</v>
      </c>
      <c r="M24" s="3">
        <v>7.07</v>
      </c>
      <c r="N24" s="1" t="s">
        <v>121</v>
      </c>
    </row>
    <row r="25" spans="1:14">
      <c r="A25" s="8" t="s">
        <v>37</v>
      </c>
      <c r="B25" s="2">
        <f>HYPERLINK("https://www.suredividend.com/sure-analysis-research-database/","Warner Music Group Corp.")</f>
        <v>0</v>
      </c>
      <c r="C25" s="1" t="s">
        <v>109</v>
      </c>
      <c r="D25" s="3">
        <v>27.23</v>
      </c>
      <c r="E25" s="4">
        <v>0.03</v>
      </c>
      <c r="F25" s="4">
        <v>0.02375</v>
      </c>
      <c r="G25" s="3">
        <v>0.77</v>
      </c>
      <c r="H25" s="5">
        <v>14197.199131</v>
      </c>
      <c r="I25" s="6">
        <v>21.0954</v>
      </c>
      <c r="J25" s="4">
        <v>0.624625</v>
      </c>
      <c r="K25" s="7">
        <v>0.893</v>
      </c>
      <c r="L25" s="3">
        <v>34.97</v>
      </c>
      <c r="M25" s="3">
        <v>23.04</v>
      </c>
      <c r="N25" s="1" t="s">
        <v>121</v>
      </c>
    </row>
    <row r="26" spans="1:14">
      <c r="A26" s="8" t="s">
        <v>38</v>
      </c>
      <c r="B26" s="2">
        <f>HYPERLINK("https://www.suredividend.com/sure-analysis-research-database/","Adeia Inc.")</f>
        <v>0</v>
      </c>
      <c r="C26" s="1" t="s">
        <v>109</v>
      </c>
      <c r="D26" s="3">
        <v>24.94</v>
      </c>
      <c r="E26" s="4">
        <v>0.01</v>
      </c>
      <c r="F26" s="4">
        <v>0.00724</v>
      </c>
      <c r="G26" s="3">
        <v>0.2</v>
      </c>
      <c r="H26" s="5">
        <v>2845.93876</v>
      </c>
      <c r="I26" s="6">
        <v>23.3209</v>
      </c>
      <c r="J26" s="4">
        <v>0.179319</v>
      </c>
      <c r="K26" s="7">
        <v>1.0593</v>
      </c>
      <c r="L26" s="3">
        <v>34.21</v>
      </c>
      <c r="M26" s="3">
        <v>11.49</v>
      </c>
      <c r="N26" s="1" t="s">
        <v>124</v>
      </c>
    </row>
    <row r="27" spans="1:14">
      <c r="A27" s="8" t="s">
        <v>39</v>
      </c>
      <c r="B27" s="2">
        <f>HYPERLINK("https://www.suredividend.com/sure-analysis-research-database/","CEVA INC")</f>
        <v>0</v>
      </c>
      <c r="C27" s="1" t="s">
        <v>113</v>
      </c>
      <c r="D27" s="3">
        <v>35.02</v>
      </c>
      <c r="F27" s="4">
        <v>0</v>
      </c>
      <c r="G27" s="3">
        <v>0</v>
      </c>
      <c r="H27" s="5">
        <v>976.664758</v>
      </c>
      <c r="J27" s="4">
        <v>0</v>
      </c>
      <c r="K27" s="7">
        <v>2.2682</v>
      </c>
      <c r="L27" s="3">
        <v>51.6</v>
      </c>
      <c r="M27" s="3">
        <v>17.02</v>
      </c>
      <c r="N27" s="1" t="s">
        <v>124</v>
      </c>
    </row>
    <row r="28" spans="1:14">
      <c r="A28" s="8" t="s">
        <v>40</v>
      </c>
      <c r="B28" s="2">
        <f>HYPERLINK("https://www.suredividend.com/sure-analysis-research-database/","InterDigital, Inc.")</f>
        <v>0</v>
      </c>
      <c r="C28" s="1" t="s">
        <v>114</v>
      </c>
      <c r="D28" s="3">
        <v>328</v>
      </c>
      <c r="E28" s="4">
        <v>0.01</v>
      </c>
      <c r="F28" s="4">
        <v>0.0057</v>
      </c>
      <c r="G28" s="3">
        <v>2.8</v>
      </c>
      <c r="H28" s="5">
        <v>8442.17713</v>
      </c>
      <c r="I28" s="6">
        <v>27.938</v>
      </c>
      <c r="J28" s="4">
        <v>0.230443</v>
      </c>
      <c r="K28" s="7">
        <v>0.9729</v>
      </c>
      <c r="L28" s="3">
        <v>409.73</v>
      </c>
      <c r="M28" s="3">
        <v>248.51</v>
      </c>
      <c r="N28" s="1" t="s">
        <v>124</v>
      </c>
    </row>
    <row r="29" spans="1:14">
      <c r="A29" s="8" t="s">
        <v>41</v>
      </c>
      <c r="B29" s="2">
        <f>HYPERLINK("https://www.suredividend.com/sure-analysis-research-database/","RESEARCH FRONTIERS INC")</f>
        <v>0</v>
      </c>
      <c r="C29" s="1" t="s">
        <v>113</v>
      </c>
      <c r="D29" s="3">
        <v>0.7736</v>
      </c>
      <c r="G29" s="3">
        <v>0</v>
      </c>
      <c r="H29" s="5">
        <v>27.001613</v>
      </c>
      <c r="J29" s="4">
        <v>0</v>
      </c>
      <c r="L29" s="3">
        <v>2.7</v>
      </c>
      <c r="M29" s="3">
        <v>0.34</v>
      </c>
      <c r="N29" s="1" t="s">
        <v>124</v>
      </c>
    </row>
    <row r="30" spans="1:14">
      <c r="A30" s="8" t="s">
        <v>42</v>
      </c>
      <c r="B30" s="2">
        <f>HYPERLINK("https://www.suredividend.com/sure-analysis-research-database/","Royalty Management Holding Corp")</f>
        <v>0</v>
      </c>
      <c r="C30" s="1" t="s">
        <v>109</v>
      </c>
      <c r="D30" s="3">
        <v>2.59</v>
      </c>
      <c r="F30" s="4">
        <v>0.00095</v>
      </c>
      <c r="G30" s="3">
        <v>0</v>
      </c>
      <c r="H30" s="5">
        <v>38.842132</v>
      </c>
      <c r="N30" s="1" t="s">
        <v>125</v>
      </c>
    </row>
    <row r="31" spans="1:14">
      <c r="A31" s="8" t="s">
        <v>43</v>
      </c>
      <c r="B31" s="2">
        <f>HYPERLINK("https://www.suredividend.com/sure-analysis-research-database/","Elemental Royalty Corp")</f>
        <v>0</v>
      </c>
      <c r="C31" s="1" t="s">
        <v>109</v>
      </c>
      <c r="D31" s="3">
        <v>19.69</v>
      </c>
      <c r="F31" s="4">
        <v>0.00057</v>
      </c>
      <c r="G31" s="3">
        <v>0</v>
      </c>
      <c r="H31" s="5">
        <v>590.211983</v>
      </c>
      <c r="I31" s="6">
        <v>162.0126</v>
      </c>
      <c r="N31" s="1" t="s">
        <v>118</v>
      </c>
    </row>
    <row r="32" spans="1:14">
      <c r="A32" s="8" t="s">
        <v>44</v>
      </c>
      <c r="B32" s="2">
        <f>HYPERLINK("https://www.suredividend.com/sure-analysis-research-database/","Uranium Royalty Corp. /CA")</f>
        <v>0</v>
      </c>
      <c r="C32" s="1" t="s">
        <v>109</v>
      </c>
      <c r="D32" s="3">
        <v>4.03</v>
      </c>
      <c r="G32" s="3">
        <v>0</v>
      </c>
      <c r="H32" s="5">
        <v>534.544476</v>
      </c>
      <c r="J32" s="4">
        <v>0</v>
      </c>
      <c r="N32" s="1" t="s">
        <v>118</v>
      </c>
    </row>
    <row r="33" spans="1:14">
      <c r="A33" s="8" t="s">
        <v>45</v>
      </c>
      <c r="B33" s="2">
        <f>HYPERLINK("https://www.suredividend.com/sure-analysis-research-database/","Versamet Royalties Corp")</f>
        <v>0</v>
      </c>
      <c r="C33" s="1" t="s">
        <v>109</v>
      </c>
      <c r="D33" s="3">
        <v>8.99</v>
      </c>
      <c r="G33" s="3">
        <v>0</v>
      </c>
      <c r="H33" s="5">
        <v>833.2327739999999</v>
      </c>
      <c r="I33" s="6">
        <v>40.9813</v>
      </c>
      <c r="J33" s="4">
        <v>0</v>
      </c>
      <c r="N33" s="1" t="s">
        <v>118</v>
      </c>
    </row>
    <row r="34" spans="1:14">
      <c r="A34" s="8" t="s">
        <v>46</v>
      </c>
      <c r="B34" s="2">
        <f>HYPERLINK("https://www.suredividend.com/sure-analysis-research-database/","VOX ROYALTY CORP.")</f>
        <v>0</v>
      </c>
      <c r="C34" s="1" t="s">
        <v>109</v>
      </c>
      <c r="D34" s="3">
        <v>5.1</v>
      </c>
      <c r="E34" s="4">
        <v>0.01</v>
      </c>
      <c r="F34" s="4">
        <v>0.00689</v>
      </c>
      <c r="G34" s="3">
        <v>0</v>
      </c>
      <c r="H34" s="5">
        <v>349.344869</v>
      </c>
      <c r="I34" s="6">
        <v>59.3518</v>
      </c>
      <c r="K34" s="7">
        <v>0.6281</v>
      </c>
      <c r="N34" s="1" t="s">
        <v>118</v>
      </c>
    </row>
    <row r="35" spans="1:14">
      <c r="A35" s="8" t="s">
        <v>47</v>
      </c>
      <c r="B35" s="2">
        <f>HYPERLINK("https://www.suredividend.com/sure-analysis-research-database/","ARM HOLDINGS PLC /UK")</f>
        <v>0</v>
      </c>
      <c r="C35" s="1" t="s">
        <v>109</v>
      </c>
      <c r="D35" s="3">
        <v>288.82</v>
      </c>
      <c r="F35" s="4">
        <v>0</v>
      </c>
      <c r="G35" s="3">
        <v>0</v>
      </c>
      <c r="H35" s="5">
        <v>302596.44</v>
      </c>
      <c r="I35" s="6">
        <v>334.7306</v>
      </c>
      <c r="J35" s="4">
        <v>0</v>
      </c>
      <c r="K35" s="7">
        <v>2.7438</v>
      </c>
      <c r="L35" s="3">
        <v>452.7</v>
      </c>
      <c r="M35" s="3">
        <v>100.02</v>
      </c>
      <c r="N35" s="1" t="s">
        <v>124</v>
      </c>
    </row>
    <row r="36" spans="1:14">
      <c r="A36" s="8" t="s">
        <v>48</v>
      </c>
      <c r="B36" s="2">
        <f>HYPERLINK("https://www.suredividend.com/sure-analysis-research-database/","GENMAB A/S")</f>
        <v>0</v>
      </c>
      <c r="C36" s="1" t="s">
        <v>110</v>
      </c>
      <c r="D36" s="3">
        <v>35.165</v>
      </c>
      <c r="F36" s="4">
        <v>0</v>
      </c>
      <c r="G36" s="3">
        <v>0</v>
      </c>
      <c r="H36" s="5">
        <v>22714.701069</v>
      </c>
      <c r="I36" s="6">
        <v>23.5874</v>
      </c>
      <c r="J36" s="4">
        <v>0</v>
      </c>
      <c r="K36" s="7">
        <v>0.66</v>
      </c>
      <c r="L36" s="3">
        <v>35.7</v>
      </c>
      <c r="M36" s="3">
        <v>23.62</v>
      </c>
      <c r="N36" s="1" t="s">
        <v>119</v>
      </c>
    </row>
    <row r="37" spans="1:14">
      <c r="A37" s="8" t="s">
        <v>49</v>
      </c>
      <c r="B37" s="2">
        <f>HYPERLINK("https://www.suredividend.com/sure-analysis-research-database/","BioArctic AB (publ)")</f>
        <v>0</v>
      </c>
      <c r="C37" s="1" t="s">
        <v>109</v>
      </c>
      <c r="D37" s="3">
        <v>36.92</v>
      </c>
      <c r="F37" s="4">
        <v>0.00116</v>
      </c>
      <c r="G37" s="3">
        <v>0</v>
      </c>
      <c r="K37" s="7">
        <v>1.1463</v>
      </c>
      <c r="N37" s="1" t="s">
        <v>119</v>
      </c>
    </row>
    <row r="38" spans="1:14">
      <c r="A38" s="8" t="s">
        <v>50</v>
      </c>
      <c r="B38" s="2">
        <f>HYPERLINK("https://www.suredividend.com/sure-analysis-CRT/","Cross Timbers Royalty Trust")</f>
        <v>0</v>
      </c>
      <c r="C38" s="1" t="s">
        <v>111</v>
      </c>
      <c r="D38" s="3">
        <v>12.22</v>
      </c>
      <c r="E38" s="4">
        <v>0.044189852700491</v>
      </c>
      <c r="F38" s="4">
        <v>0.09752</v>
      </c>
      <c r="G38" s="3">
        <v>0.62</v>
      </c>
      <c r="K38" s="7">
        <v>0.0279</v>
      </c>
      <c r="L38" s="3">
        <v>13.15</v>
      </c>
      <c r="M38" s="3">
        <v>6.63</v>
      </c>
      <c r="N38" s="1" t="s">
        <v>122</v>
      </c>
    </row>
    <row r="39" spans="1:14">
      <c r="A39" s="8" t="s">
        <v>51</v>
      </c>
      <c r="B39" s="2">
        <f>HYPERLINK("https://www.suredividend.com/sure-analysis-research-database/","MESABI TRUST")</f>
        <v>0</v>
      </c>
      <c r="C39" s="1" t="s">
        <v>112</v>
      </c>
      <c r="D39" s="3">
        <v>20.57</v>
      </c>
      <c r="E39" s="4">
        <v>0.04</v>
      </c>
      <c r="F39" s="4">
        <v>0.13895</v>
      </c>
      <c r="G39" s="3">
        <v>0.89</v>
      </c>
      <c r="H39" s="5">
        <v>261.8754</v>
      </c>
      <c r="I39" s="6">
        <v>40.3747</v>
      </c>
      <c r="J39" s="4">
        <v>1.941869</v>
      </c>
      <c r="K39" s="7">
        <v>0.9452</v>
      </c>
      <c r="L39" s="3">
        <v>41.58</v>
      </c>
      <c r="M39" s="3">
        <v>18.5</v>
      </c>
      <c r="N39" s="1" t="s">
        <v>122</v>
      </c>
    </row>
    <row r="40" spans="1:14">
      <c r="A40" s="8" t="s">
        <v>52</v>
      </c>
      <c r="B40" s="2">
        <f>HYPERLINK("https://www.suredividend.com/sure-analysis-MTR/","Mesa Royalty Trust")</f>
        <v>0</v>
      </c>
      <c r="C40" s="1" t="s">
        <v>111</v>
      </c>
      <c r="D40" s="3">
        <v>2.41</v>
      </c>
      <c r="E40" s="4">
        <v>0.1244813278008299</v>
      </c>
      <c r="F40" s="4">
        <v>0.33224</v>
      </c>
      <c r="G40" s="3">
        <v>0.25</v>
      </c>
      <c r="K40" s="7">
        <v>-0.07870000000000001</v>
      </c>
      <c r="L40" s="3">
        <v>5.74</v>
      </c>
      <c r="M40" s="3">
        <v>2.17</v>
      </c>
      <c r="N40" s="1" t="s">
        <v>122</v>
      </c>
    </row>
    <row r="41" spans="1:14">
      <c r="A41" s="8" t="s">
        <v>53</v>
      </c>
      <c r="B41" s="2">
        <f>HYPERLINK("https://www.suredividend.com/sure-analysis-research-database/","North European Oil Royalty Trust")</f>
        <v>0</v>
      </c>
      <c r="C41" s="1" t="s">
        <v>111</v>
      </c>
      <c r="D41" s="3">
        <v>8.56</v>
      </c>
      <c r="E41" s="4">
        <v>0.07000000000000001</v>
      </c>
      <c r="F41" s="4">
        <v>0.13566</v>
      </c>
      <c r="G41" s="3">
        <v>1.01</v>
      </c>
      <c r="J41" s="4">
        <v>0</v>
      </c>
      <c r="K41" s="7">
        <v>-0.4279</v>
      </c>
      <c r="L41" s="3">
        <v>9.92</v>
      </c>
      <c r="M41" s="3">
        <v>4.6</v>
      </c>
      <c r="N41" s="1" t="s">
        <v>122</v>
      </c>
    </row>
    <row r="42" spans="1:14">
      <c r="A42" s="8" t="s">
        <v>54</v>
      </c>
      <c r="B42" s="2">
        <f>HYPERLINK("https://www.suredividend.com/sure-analysis-PBT/","Permian Basin Royalty Trust")</f>
        <v>0</v>
      </c>
      <c r="C42" s="1" t="s">
        <v>111</v>
      </c>
      <c r="D42" s="3">
        <v>32.795</v>
      </c>
      <c r="E42" s="4">
        <v>0.009757584997713066</v>
      </c>
      <c r="F42" s="4">
        <v>0.01619</v>
      </c>
      <c r="G42" s="3">
        <v>0.28</v>
      </c>
      <c r="K42" s="7">
        <v>0.4475</v>
      </c>
      <c r="L42" s="3">
        <v>37</v>
      </c>
      <c r="M42" s="3">
        <v>16.1</v>
      </c>
      <c r="N42" s="1" t="s">
        <v>122</v>
      </c>
    </row>
    <row r="43" spans="1:14">
      <c r="A43" s="8" t="s">
        <v>55</v>
      </c>
      <c r="B43" s="2">
        <f>HYPERLINK("https://www.suredividend.com/sure-analysis-PRT/","PermRock Royalty Trust")</f>
        <v>0</v>
      </c>
      <c r="C43" s="1" t="s">
        <v>111</v>
      </c>
      <c r="D43" s="3">
        <v>1.97</v>
      </c>
      <c r="E43" s="4">
        <v>0.1015228426395939</v>
      </c>
      <c r="F43" s="4">
        <v>0.26324</v>
      </c>
      <c r="G43" s="3">
        <v>0.22</v>
      </c>
      <c r="H43" s="5">
        <v>47.625</v>
      </c>
      <c r="K43" s="7">
        <v>0.149</v>
      </c>
      <c r="L43" s="3">
        <v>3.77</v>
      </c>
      <c r="M43" s="3">
        <v>1.76</v>
      </c>
      <c r="N43" s="1" t="s">
        <v>122</v>
      </c>
    </row>
    <row r="44" spans="1:14">
      <c r="A44" s="8" t="s">
        <v>56</v>
      </c>
      <c r="B44" s="2">
        <f>HYPERLINK("https://www.suredividend.com/sure-analysis-PVL/","Permianville Royalty Trust")</f>
        <v>0</v>
      </c>
      <c r="C44" s="1" t="s">
        <v>111</v>
      </c>
      <c r="D44" s="3">
        <v>1.82</v>
      </c>
      <c r="E44" s="4">
        <v>0.09340659340659341</v>
      </c>
      <c r="F44" s="4">
        <v>0.13253</v>
      </c>
      <c r="G44" s="3">
        <v>0.22</v>
      </c>
      <c r="K44" s="7">
        <v>0.1062</v>
      </c>
      <c r="L44" s="3">
        <v>1.93</v>
      </c>
      <c r="M44" s="3">
        <v>1.52</v>
      </c>
      <c r="N44" s="1" t="s">
        <v>122</v>
      </c>
    </row>
    <row r="45" spans="1:14">
      <c r="A45" s="8" t="s">
        <v>57</v>
      </c>
      <c r="B45" s="2">
        <f>HYPERLINK("https://www.suredividend.com/sure-analysis-SBR/","Sabine Royalty Trust")</f>
        <v>0</v>
      </c>
      <c r="C45" s="1" t="s">
        <v>111</v>
      </c>
      <c r="D45" s="3">
        <v>70.84</v>
      </c>
      <c r="E45" s="4">
        <v>0.0691699604743083</v>
      </c>
      <c r="F45" s="4">
        <v>0.08069999999999999</v>
      </c>
      <c r="G45" s="3">
        <v>4.52</v>
      </c>
      <c r="K45" s="7">
        <v>0.302</v>
      </c>
      <c r="L45" s="3">
        <v>77.77</v>
      </c>
      <c r="M45" s="3">
        <v>62.18</v>
      </c>
      <c r="N45" s="1" t="s">
        <v>122</v>
      </c>
    </row>
    <row r="46" spans="1:14">
      <c r="A46" s="8" t="s">
        <v>58</v>
      </c>
      <c r="B46" s="2">
        <f>HYPERLINK("https://www.suredividend.com/sure-analysis-SJT/","San Juan Basin Royalty Trust")</f>
        <v>0</v>
      </c>
      <c r="C46" s="1" t="s">
        <v>111</v>
      </c>
      <c r="D46" s="3">
        <v>3.67</v>
      </c>
      <c r="E46" s="4">
        <v>0.02724795640326976</v>
      </c>
      <c r="F46" s="4">
        <v>0.21669</v>
      </c>
      <c r="G46" s="3">
        <v>0.34</v>
      </c>
      <c r="K46" s="7">
        <v>0.1962</v>
      </c>
      <c r="L46" s="3">
        <v>6.61</v>
      </c>
      <c r="M46" s="3">
        <v>2.37</v>
      </c>
      <c r="N46" s="1" t="s">
        <v>122</v>
      </c>
    </row>
    <row r="47" spans="1:14">
      <c r="A47" s="8" t="s">
        <v>59</v>
      </c>
      <c r="B47" s="2">
        <f>HYPERLINK("https://www.suredividend.com/sure-analysis-research-database/","VOC Energy Trust Units of Beneficial Interest")</f>
        <v>0</v>
      </c>
      <c r="C47" s="1" t="s">
        <v>111</v>
      </c>
      <c r="D47" s="3">
        <v>3.45</v>
      </c>
      <c r="E47" s="4">
        <v>0.14</v>
      </c>
      <c r="F47" s="4">
        <v>0.23324</v>
      </c>
      <c r="G47" s="3">
        <v>0</v>
      </c>
      <c r="L47" s="3">
        <v>3.5</v>
      </c>
      <c r="M47" s="3">
        <v>2.31</v>
      </c>
      <c r="N47" s="1" t="s">
        <v>122</v>
      </c>
    </row>
    <row r="48" spans="1:14">
      <c r="A48" s="8" t="s">
        <v>60</v>
      </c>
      <c r="B48" s="2">
        <f>HYPERLINK("https://www.suredividend.com/sure-analysis-research-database/","Black Stone Minerals, L.P.")</f>
        <v>0</v>
      </c>
      <c r="C48" s="1" t="s">
        <v>111</v>
      </c>
      <c r="D48" s="3">
        <v>14.46</v>
      </c>
      <c r="F48" s="4">
        <v>0.09966999999999999</v>
      </c>
      <c r="G48" s="3">
        <v>0</v>
      </c>
      <c r="H48" s="5">
        <v>4438.05838</v>
      </c>
      <c r="I48" s="6">
        <v>10.9189</v>
      </c>
      <c r="J48" s="4">
        <v>1.001562</v>
      </c>
      <c r="N48" s="1" t="s">
        <v>123</v>
      </c>
    </row>
    <row r="49" spans="1:14">
      <c r="A49" s="8" t="s">
        <v>61</v>
      </c>
      <c r="B49" s="2">
        <f>HYPERLINK("https://www.suredividend.com/sure-analysis-research-database/","Kimbell Royalty Partners, LP")</f>
        <v>0</v>
      </c>
      <c r="C49" s="1" t="s">
        <v>111</v>
      </c>
      <c r="D49" s="3">
        <v>14.44</v>
      </c>
      <c r="E49" s="4">
        <v>0.09</v>
      </c>
      <c r="F49" s="4">
        <v>0.12134</v>
      </c>
      <c r="G49" s="3">
        <v>0</v>
      </c>
      <c r="H49" s="5">
        <v>1239.425921</v>
      </c>
      <c r="I49" s="6">
        <v>11.966</v>
      </c>
      <c r="J49" s="4">
        <v>1.531554</v>
      </c>
      <c r="L49" s="3">
        <v>15.65</v>
      </c>
      <c r="M49" s="3">
        <v>10.4</v>
      </c>
      <c r="N49" s="1" t="s">
        <v>123</v>
      </c>
    </row>
    <row r="50" spans="1:14">
      <c r="A50" s="8" t="s">
        <v>62</v>
      </c>
      <c r="B50" s="2">
        <f>HYPERLINK("https://www.suredividend.com/sure-analysis-research-database/","LandBridge Co LLC")</f>
        <v>0</v>
      </c>
      <c r="C50" s="1" t="s">
        <v>115</v>
      </c>
      <c r="D50" s="3">
        <v>81.92</v>
      </c>
      <c r="E50" s="4">
        <v>0.01</v>
      </c>
      <c r="F50" s="4">
        <v>0.00197</v>
      </c>
      <c r="G50" s="3">
        <v>0</v>
      </c>
      <c r="H50" s="5">
        <v>6222.334457</v>
      </c>
      <c r="I50" s="6">
        <v>167.4291</v>
      </c>
      <c r="J50" s="4">
        <v>0.676478</v>
      </c>
      <c r="N50" s="1" t="s">
        <v>123</v>
      </c>
    </row>
    <row r="51" spans="1:14">
      <c r="A51" s="8" t="s">
        <v>63</v>
      </c>
      <c r="B51" s="2">
        <f>HYPERLINK("https://www.suredividend.com/sure-analysis-research-database/","NATURAL RESOURCE PARTNERS LP")</f>
        <v>0</v>
      </c>
      <c r="C51" s="1" t="s">
        <v>111</v>
      </c>
      <c r="D51" s="3">
        <v>109.38</v>
      </c>
      <c r="E51" s="4">
        <v>0.05</v>
      </c>
      <c r="F51" s="4">
        <v>0.03721</v>
      </c>
      <c r="G51" s="3">
        <v>3</v>
      </c>
      <c r="H51" s="5">
        <v>570.898717</v>
      </c>
      <c r="I51" s="6">
        <v>3.0985</v>
      </c>
      <c r="J51" s="4">
        <v>0.393756</v>
      </c>
      <c r="K51" s="7">
        <v>0.4549</v>
      </c>
      <c r="N51" s="1" t="s">
        <v>123</v>
      </c>
    </row>
    <row r="52" spans="1:14">
      <c r="A52" s="8" t="s">
        <v>64</v>
      </c>
      <c r="B52" s="2">
        <f>HYPERLINK("https://www.suredividend.com/sure-analysis-research-database/","Texas Pacific Land Corp")</f>
        <v>0</v>
      </c>
      <c r="C52" s="1" t="s">
        <v>111</v>
      </c>
      <c r="D52" s="3">
        <v>337</v>
      </c>
      <c r="E52" s="4">
        <v>0.01</v>
      </c>
      <c r="F52" s="4">
        <v>0.0075</v>
      </c>
      <c r="G52" s="3">
        <v>2.33</v>
      </c>
      <c r="H52" s="5">
        <v>23323.789056</v>
      </c>
      <c r="I52" s="6">
        <v>43.0792</v>
      </c>
      <c r="J52" s="4">
        <v>0.289546</v>
      </c>
      <c r="K52" s="7">
        <v>0.6171</v>
      </c>
      <c r="L52" s="3">
        <v>544.86</v>
      </c>
      <c r="M52" s="3">
        <v>268.08</v>
      </c>
      <c r="N52" s="1" t="s">
        <v>123</v>
      </c>
    </row>
    <row r="53" spans="1:14">
      <c r="A53" s="8" t="s">
        <v>65</v>
      </c>
      <c r="B53" s="2">
        <f>HYPERLINK("https://www.suredividend.com/sure-analysis-research-database/","WhiteHawk Minerals Corp Class A Common Stock")</f>
        <v>0</v>
      </c>
      <c r="C53" s="1" t="s">
        <v>109</v>
      </c>
      <c r="D53" s="3">
        <v>25.77</v>
      </c>
      <c r="F53" s="4">
        <v>0.00077</v>
      </c>
      <c r="G53" s="3">
        <v>0.11</v>
      </c>
      <c r="H53" s="5">
        <v>440.94368</v>
      </c>
      <c r="L53" s="3">
        <v>29.07</v>
      </c>
      <c r="M53" s="3">
        <v>25.24</v>
      </c>
      <c r="N53" s="1" t="s">
        <v>123</v>
      </c>
    </row>
    <row r="54" spans="1:14">
      <c r="A54" s="8" t="s">
        <v>66</v>
      </c>
      <c r="B54" s="2">
        <f>HYPERLINK("https://www.suredividend.com/sure-analysis-DLB/","Dolby Laboratories, Inc.")</f>
        <v>0</v>
      </c>
      <c r="C54" s="1" t="s">
        <v>114</v>
      </c>
      <c r="D54" s="3">
        <v>58.2</v>
      </c>
      <c r="E54" s="4">
        <v>0.02474226804123711</v>
      </c>
      <c r="F54" s="4">
        <v>0.02001</v>
      </c>
      <c r="G54" s="3">
        <v>1.44</v>
      </c>
      <c r="H54" s="5">
        <v>5450.587181</v>
      </c>
      <c r="I54" s="6">
        <v>24.0989</v>
      </c>
      <c r="J54" s="4">
        <v>0.597738</v>
      </c>
      <c r="K54" s="7">
        <v>0.8252</v>
      </c>
      <c r="L54" s="3">
        <v>71.36</v>
      </c>
      <c r="M54" s="3">
        <v>47.98</v>
      </c>
      <c r="N54" s="1" t="s">
        <v>124</v>
      </c>
    </row>
    <row r="55" spans="1:14">
      <c r="A55" s="8" t="s">
        <v>67</v>
      </c>
      <c r="B55" s="2">
        <f>HYPERLINK("https://www.suredividend.com/sure-analysis-research-database/","VirnetX Holding Corp")</f>
        <v>0</v>
      </c>
      <c r="C55" s="1" t="s">
        <v>113</v>
      </c>
      <c r="D55" s="3">
        <v>10.13</v>
      </c>
      <c r="F55" s="4">
        <v>0.35492</v>
      </c>
      <c r="G55" s="3">
        <v>20</v>
      </c>
      <c r="H55" s="5">
        <v>43.136156</v>
      </c>
      <c r="J55" s="4">
        <v>0</v>
      </c>
      <c r="K55" s="7">
        <v>1.1165</v>
      </c>
      <c r="L55" s="3">
        <v>29</v>
      </c>
      <c r="M55" s="3">
        <v>9.82</v>
      </c>
      <c r="N55" s="1" t="s">
        <v>124</v>
      </c>
    </row>
    <row r="56" spans="1:14">
      <c r="A56" s="8" t="s">
        <v>68</v>
      </c>
      <c r="B56" s="2">
        <f>HYPERLINK("https://www.suredividend.com/sure-analysis-research-database/","Scully Royalty Ltd.")</f>
        <v>0</v>
      </c>
      <c r="C56" s="1" t="s">
        <v>116</v>
      </c>
      <c r="D56" s="3">
        <v>5.54</v>
      </c>
      <c r="F56" s="4">
        <v>0.04915</v>
      </c>
      <c r="G56" s="3">
        <v>0.26</v>
      </c>
      <c r="H56" s="5">
        <v>77.244679</v>
      </c>
      <c r="J56" s="4">
        <v>0</v>
      </c>
      <c r="K56" s="7">
        <v>0.3755</v>
      </c>
      <c r="L56" s="3">
        <v>10.39</v>
      </c>
      <c r="M56" s="3">
        <v>4.21</v>
      </c>
      <c r="N56" s="1" t="s">
        <v>126</v>
      </c>
    </row>
    <row r="57" spans="1:14">
      <c r="A57" s="8" t="s">
        <v>69</v>
      </c>
      <c r="B57" s="2">
        <f>HYPERLINK("https://www.suredividend.com/sure-analysis-research-database/","EagleRock Land, LLC Class A")</f>
        <v>0</v>
      </c>
      <c r="C57" s="1" t="s">
        <v>109</v>
      </c>
      <c r="D57" s="3">
        <v>21.42</v>
      </c>
      <c r="F57" s="4">
        <v>0</v>
      </c>
      <c r="G57" s="3">
        <v>0</v>
      </c>
      <c r="H57" s="5">
        <v>564.160544</v>
      </c>
      <c r="J57" s="4">
        <v>0</v>
      </c>
      <c r="L57" s="3">
        <v>27.42</v>
      </c>
      <c r="M57" s="3">
        <v>19.75</v>
      </c>
      <c r="N57" s="1" t="s">
        <v>123</v>
      </c>
    </row>
    <row r="58" spans="1:14">
      <c r="A58" s="8" t="s">
        <v>70</v>
      </c>
      <c r="B58" s="2">
        <f>HYPERLINK("https://www.suredividend.com/sure-analysis-FNV/","FRANCO NEVADA Corp")</f>
        <v>0</v>
      </c>
      <c r="C58" s="1" t="s">
        <v>112</v>
      </c>
      <c r="D58" s="3">
        <v>249.75</v>
      </c>
      <c r="E58" s="4">
        <v>0.007047047047047047</v>
      </c>
      <c r="F58" s="4">
        <v>0.00572</v>
      </c>
      <c r="G58" s="3">
        <v>1.7</v>
      </c>
      <c r="H58" s="5">
        <v>47391.846481</v>
      </c>
      <c r="I58" s="6">
        <v>45.869</v>
      </c>
      <c r="K58" s="7">
        <v>0.3549</v>
      </c>
      <c r="L58" s="3">
        <v>284.12</v>
      </c>
      <c r="M58" s="3">
        <v>180.18</v>
      </c>
      <c r="N58" s="1" t="s">
        <v>118</v>
      </c>
    </row>
    <row r="59" spans="1:14">
      <c r="A59" s="8" t="s">
        <v>71</v>
      </c>
      <c r="B59" s="2">
        <f>HYPERLINK("https://www.suredividend.com/sure-analysis-research-database/","OR Royalties Inc.")</f>
        <v>0</v>
      </c>
      <c r="C59" s="1" t="s">
        <v>112</v>
      </c>
      <c r="D59" s="3">
        <v>34.26</v>
      </c>
      <c r="E59" s="4">
        <v>0.01</v>
      </c>
      <c r="F59" s="4">
        <v>0.00616</v>
      </c>
      <c r="G59" s="3">
        <v>0.23</v>
      </c>
      <c r="H59" s="5">
        <v>6415.578616</v>
      </c>
      <c r="I59" s="6">
        <v>31.1303</v>
      </c>
      <c r="K59" s="7">
        <v>0.7665</v>
      </c>
      <c r="L59" s="3">
        <v>47.89</v>
      </c>
      <c r="M59" s="3">
        <v>27.54</v>
      </c>
      <c r="N59" s="1" t="s">
        <v>118</v>
      </c>
    </row>
    <row r="60" spans="1:14">
      <c r="A60" s="8" t="s">
        <v>72</v>
      </c>
      <c r="B60" s="2">
        <f>HYPERLINK("https://www.suredividend.com/sure-analysis-research-database/","Triple Flag Precious Metals Corp.")</f>
        <v>0</v>
      </c>
      <c r="C60" s="1" t="s">
        <v>109</v>
      </c>
      <c r="D60" s="3">
        <v>31.29</v>
      </c>
      <c r="E60" s="4">
        <v>0.01</v>
      </c>
      <c r="F60" s="4">
        <v>0.00565</v>
      </c>
      <c r="G60" s="3">
        <v>0.23</v>
      </c>
      <c r="H60" s="5">
        <v>6367.375579</v>
      </c>
      <c r="I60" s="6">
        <v>26.576</v>
      </c>
      <c r="K60" s="7">
        <v>0.6122</v>
      </c>
      <c r="L60" s="3">
        <v>41.55</v>
      </c>
      <c r="M60" s="3">
        <v>26.56</v>
      </c>
      <c r="N60" s="1" t="s">
        <v>118</v>
      </c>
    </row>
    <row r="61" spans="1:14">
      <c r="A61" s="8" t="s">
        <v>73</v>
      </c>
      <c r="B61" s="2">
        <f>HYPERLINK("https://www.suredividend.com/sure-analysis-research-database/","Wheaton Precious Metals Corp.")</f>
        <v>0</v>
      </c>
      <c r="C61" s="1" t="s">
        <v>112</v>
      </c>
      <c r="D61" s="3">
        <v>138.5</v>
      </c>
      <c r="E61" s="4">
        <v>0.01</v>
      </c>
      <c r="F61" s="4">
        <v>0.00429</v>
      </c>
      <c r="G61" s="3">
        <v>0.75</v>
      </c>
      <c r="H61" s="5">
        <v>61576.068025</v>
      </c>
      <c r="I61" s="6">
        <v>41.8395</v>
      </c>
      <c r="J61" s="4">
        <v>0</v>
      </c>
      <c r="K61" s="7">
        <v>0.8267</v>
      </c>
      <c r="L61" s="3">
        <v>165.03</v>
      </c>
      <c r="M61" s="3">
        <v>92.01000000000001</v>
      </c>
      <c r="N61" s="1" t="s">
        <v>118</v>
      </c>
    </row>
    <row r="62" spans="1:14">
      <c r="A62" s="8" t="s">
        <v>74</v>
      </c>
      <c r="B62" s="2">
        <f>HYPERLINK("https://www.suredividend.com/sure-analysis-research-database/","Gold Royalty Corp.")</f>
        <v>0</v>
      </c>
      <c r="C62" s="1" t="s">
        <v>109</v>
      </c>
      <c r="D62" s="3">
        <v>3.03</v>
      </c>
      <c r="F62" s="4">
        <v>0.00355</v>
      </c>
      <c r="G62" s="3">
        <v>0.04</v>
      </c>
      <c r="H62" s="5">
        <v>680.327285</v>
      </c>
      <c r="K62" s="7">
        <v>1.0179</v>
      </c>
      <c r="L62" s="3">
        <v>5.45</v>
      </c>
      <c r="M62" s="3">
        <v>2.45</v>
      </c>
      <c r="N62" s="1" t="s">
        <v>118</v>
      </c>
    </row>
    <row r="63" spans="1:14">
      <c r="A63" s="8" t="s">
        <v>75</v>
      </c>
      <c r="B63" s="2">
        <f>HYPERLINK("https://www.suredividend.com/sure-analysis-research-database/","NETWORK-1 TECHNOLOGIES, INC.")</f>
        <v>0</v>
      </c>
      <c r="C63" s="1" t="s">
        <v>113</v>
      </c>
      <c r="D63" s="3">
        <v>1.57</v>
      </c>
      <c r="E63" s="4">
        <v>0.06</v>
      </c>
      <c r="F63" s="4">
        <v>0.06289</v>
      </c>
      <c r="G63" s="3">
        <v>0.1</v>
      </c>
      <c r="H63" s="5">
        <v>35.437931</v>
      </c>
      <c r="K63" s="7">
        <v>0.0005</v>
      </c>
      <c r="L63" s="3">
        <v>1.69</v>
      </c>
      <c r="M63" s="3">
        <v>1.16</v>
      </c>
      <c r="N63" s="1" t="s">
        <v>124</v>
      </c>
    </row>
    <row r="64" spans="1:14">
      <c r="A64" s="8" t="s">
        <v>76</v>
      </c>
      <c r="B64" s="2">
        <f>HYPERLINK("https://www.suredividend.com/sure-analysis-research-database/","Metalla Royalty &amp; Streaming Ltd.")</f>
        <v>0</v>
      </c>
      <c r="C64" s="1" t="s">
        <v>112</v>
      </c>
      <c r="D64" s="3">
        <v>9.800000000000001</v>
      </c>
      <c r="F64" s="4">
        <v>0.00061</v>
      </c>
      <c r="G64" s="3">
        <v>0.03</v>
      </c>
      <c r="H64" s="5">
        <v>896.479673</v>
      </c>
      <c r="K64" s="7">
        <v>1.074</v>
      </c>
      <c r="L64" s="3">
        <v>11.6</v>
      </c>
      <c r="M64" s="3">
        <v>5.95</v>
      </c>
      <c r="N64" s="1" t="s">
        <v>118</v>
      </c>
    </row>
    <row r="65" spans="1:14">
      <c r="A65" s="8" t="s">
        <v>77</v>
      </c>
      <c r="B65" s="2">
        <f>HYPERLINK("https://www.suredividend.com/sure-analysis-research-database/","Chesapeake Granite Wash Trust")</f>
        <v>0</v>
      </c>
      <c r="C65" s="1" t="s">
        <v>111</v>
      </c>
      <c r="D65" s="3">
        <v>0.4</v>
      </c>
      <c r="E65" s="4">
        <v>0.53</v>
      </c>
      <c r="F65" s="4">
        <v>0.37974</v>
      </c>
      <c r="G65" s="3">
        <v>0.04</v>
      </c>
      <c r="K65" s="7">
        <v>0.3272</v>
      </c>
      <c r="L65" s="3">
        <v>0.44</v>
      </c>
      <c r="M65" s="3">
        <v>0.14</v>
      </c>
      <c r="N65" s="1" t="s">
        <v>122</v>
      </c>
    </row>
    <row r="66" spans="1:14">
      <c r="A66" s="8" t="s">
        <v>78</v>
      </c>
      <c r="B66" s="2">
        <f>HYPERLINK("https://www.suredividend.com/sure-analysis-research-database/","Eca Marcellus Trust I")</f>
        <v>0</v>
      </c>
      <c r="C66" s="1" t="s">
        <v>109</v>
      </c>
      <c r="D66" s="3">
        <v>0.5</v>
      </c>
      <c r="E66" s="4">
        <v>0.35</v>
      </c>
      <c r="F66" s="4">
        <v>0.42803</v>
      </c>
      <c r="G66" s="3">
        <v>0.09</v>
      </c>
      <c r="K66" s="7">
        <v>0.0667</v>
      </c>
      <c r="L66" s="3">
        <v>0.72</v>
      </c>
      <c r="M66" s="3">
        <v>0.37</v>
      </c>
      <c r="N66" s="1" t="s">
        <v>122</v>
      </c>
    </row>
    <row r="67" spans="1:14">
      <c r="A67" s="8" t="s">
        <v>79</v>
      </c>
      <c r="B67" s="2">
        <f>HYPERLINK("https://www.suredividend.com/sure-analysis-research-database/","Gulf Coast Ultra Deep Royalty Trust")</f>
        <v>0</v>
      </c>
      <c r="C67" s="1" t="s">
        <v>111</v>
      </c>
      <c r="D67" s="3">
        <v>0.04</v>
      </c>
      <c r="F67" s="4">
        <v>0.05333</v>
      </c>
      <c r="G67" s="3">
        <v>0.01</v>
      </c>
      <c r="K67" s="7">
        <v>0.331</v>
      </c>
      <c r="L67" s="3">
        <v>0.08</v>
      </c>
      <c r="M67" s="3">
        <v>0.02</v>
      </c>
      <c r="N67" s="1" t="s">
        <v>122</v>
      </c>
    </row>
    <row r="68" spans="1:14">
      <c r="A68" s="8" t="s">
        <v>80</v>
      </c>
      <c r="B68" s="2">
        <f>HYPERLINK("https://www.suredividend.com/sure-analysis-research-database/","Mills Music Trust")</f>
        <v>0</v>
      </c>
      <c r="C68" s="1" t="s">
        <v>117</v>
      </c>
      <c r="D68" s="3">
        <v>23.11</v>
      </c>
      <c r="F68" s="4">
        <v>0.09952999999999999</v>
      </c>
      <c r="G68" s="3">
        <v>2.06</v>
      </c>
      <c r="H68" s="5">
        <v>10.275344</v>
      </c>
      <c r="K68" s="7">
        <v>0.3043</v>
      </c>
      <c r="L68" s="3">
        <v>23.51</v>
      </c>
      <c r="M68" s="3">
        <v>16.52</v>
      </c>
      <c r="N68" s="1" t="s">
        <v>122</v>
      </c>
    </row>
    <row r="69" spans="1:14">
      <c r="A69" s="8" t="s">
        <v>81</v>
      </c>
      <c r="B69" s="2">
        <f>HYPERLINK("https://www.suredividend.com/sure-analysis-research-database/","Pacific Coast Oil Trust")</f>
        <v>0</v>
      </c>
      <c r="C69" s="1" t="s">
        <v>109</v>
      </c>
      <c r="D69" s="3">
        <v>0.15</v>
      </c>
      <c r="E69" s="4">
        <v>0.53</v>
      </c>
      <c r="F69" s="4">
        <v>0</v>
      </c>
      <c r="G69" s="3">
        <v>0</v>
      </c>
      <c r="K69" s="7">
        <v>0.2341</v>
      </c>
      <c r="L69" s="3">
        <v>0.25</v>
      </c>
      <c r="M69" s="3">
        <v>0.01</v>
      </c>
      <c r="N69" s="1" t="s">
        <v>122</v>
      </c>
    </row>
    <row r="70" spans="1:14">
      <c r="A70" s="8" t="s">
        <v>82</v>
      </c>
      <c r="B70" s="2">
        <f>HYPERLINK("https://www.suredividend.com/sure-analysis-research-database/","Music Licensing Inc.")</f>
        <v>0</v>
      </c>
      <c r="C70" s="1" t="s">
        <v>114</v>
      </c>
      <c r="D70" s="3">
        <v>0</v>
      </c>
      <c r="F70" s="4">
        <v>0</v>
      </c>
      <c r="G70" s="3">
        <v>0</v>
      </c>
      <c r="K70" s="7">
        <v>2191.7551</v>
      </c>
      <c r="L70" s="3">
        <v>4.93</v>
      </c>
      <c r="N70" s="1" t="s">
        <v>121</v>
      </c>
    </row>
    <row r="71" spans="1:14">
      <c r="A71" s="8" t="s">
        <v>83</v>
      </c>
      <c r="B71" s="2">
        <f>HYPERLINK("https://www.suredividend.com/sure-analysis-research-database/","Hugoton Royalty Trust")</f>
        <v>0</v>
      </c>
      <c r="C71" s="1" t="s">
        <v>111</v>
      </c>
      <c r="D71" s="3">
        <v>0.07000000000000001</v>
      </c>
      <c r="F71" s="4">
        <v>1.53822</v>
      </c>
      <c r="G71" s="3">
        <v>0.6899999999999999</v>
      </c>
      <c r="K71" s="7">
        <v>-0.1493</v>
      </c>
      <c r="L71" s="3">
        <v>0.37</v>
      </c>
      <c r="N71" s="1" t="s">
        <v>122</v>
      </c>
    </row>
    <row r="72" spans="1:14">
      <c r="A72" s="8" t="s">
        <v>84</v>
      </c>
      <c r="B72" s="2">
        <f>HYPERLINK("https://www.suredividend.com/sure-analysis-research-database/","Treasure Island Royalty Trust")</f>
        <v>0</v>
      </c>
      <c r="C72" s="1" t="s">
        <v>111</v>
      </c>
      <c r="D72" s="3">
        <v>0</v>
      </c>
      <c r="F72" s="4">
        <v>0</v>
      </c>
      <c r="G72" s="3">
        <v>0</v>
      </c>
      <c r="K72" s="7">
        <v>-72.6885</v>
      </c>
      <c r="N72" s="1" t="s">
        <v>122</v>
      </c>
    </row>
    <row r="73" spans="1:14">
      <c r="A73" s="8" t="s">
        <v>85</v>
      </c>
      <c r="B73" s="2">
        <f>HYPERLINK("https://www.suredividend.com/sure-analysis-research-database/","PARKERVISION INC")</f>
        <v>0</v>
      </c>
      <c r="C73" s="1" t="s">
        <v>113</v>
      </c>
      <c r="D73" s="3">
        <v>0.13</v>
      </c>
      <c r="F73" s="4">
        <v>0</v>
      </c>
      <c r="G73" s="3">
        <v>0</v>
      </c>
      <c r="H73" s="5">
        <v>19.661938</v>
      </c>
      <c r="J73" s="4">
        <v>0</v>
      </c>
      <c r="K73" s="7">
        <v>0.9372</v>
      </c>
      <c r="L73" s="3">
        <v>0.45</v>
      </c>
      <c r="M73" s="3">
        <v>0.06</v>
      </c>
      <c r="N73" s="1" t="s">
        <v>124</v>
      </c>
    </row>
    <row r="74" spans="1:14">
      <c r="A74" s="8" t="s">
        <v>86</v>
      </c>
      <c r="B74" s="2">
        <f>HYPERLINK("https://www.suredividend.com/sure-analysis-research-database/","Nevada Canyon Gold Corp.")</f>
        <v>0</v>
      </c>
      <c r="C74" s="1" t="s">
        <v>112</v>
      </c>
      <c r="D74" s="3">
        <v>0.38</v>
      </c>
      <c r="F74" s="4">
        <v>0</v>
      </c>
      <c r="G74" s="3">
        <v>0</v>
      </c>
      <c r="H74" s="5">
        <v>10.959822</v>
      </c>
      <c r="J74" s="4">
        <v>0</v>
      </c>
      <c r="K74" s="7">
        <v>0.6437</v>
      </c>
      <c r="L74" s="3">
        <v>0.98</v>
      </c>
      <c r="M74" s="3">
        <v>0.34</v>
      </c>
      <c r="N74" s="1" t="s">
        <v>126</v>
      </c>
    </row>
    <row r="75" spans="1:14">
      <c r="A75" s="8" t="s">
        <v>87</v>
      </c>
      <c r="B75" s="2">
        <f>HYPERLINK("https://www.suredividend.com/sure-analysis-research-database/","Basilea Pharmaceutica Ltd")</f>
        <v>0</v>
      </c>
      <c r="C75" s="1" t="s">
        <v>110</v>
      </c>
      <c r="D75" s="3">
        <v>77.40000000000001</v>
      </c>
      <c r="F75" s="4">
        <v>0</v>
      </c>
      <c r="G75" s="3">
        <v>0</v>
      </c>
      <c r="K75" s="7">
        <v>1.8066</v>
      </c>
      <c r="N75" s="1" t="s">
        <v>119</v>
      </c>
    </row>
    <row r="76" spans="1:14">
      <c r="A76" s="8" t="s">
        <v>88</v>
      </c>
      <c r="B76" s="2">
        <f>HYPERLINK("https://www.suredividend.com/sure-analysis-research-database/","Shionogi &amp; Co., Ltd.")</f>
        <v>0</v>
      </c>
      <c r="C76" s="1" t="s">
        <v>110</v>
      </c>
      <c r="D76" s="3">
        <v>16.39</v>
      </c>
      <c r="F76" s="4">
        <v>0.03428</v>
      </c>
      <c r="G76" s="3">
        <v>0.5600000000000001</v>
      </c>
      <c r="K76" s="7">
        <v>0.6462</v>
      </c>
      <c r="L76" s="3">
        <v>25.69</v>
      </c>
      <c r="M76" s="3">
        <v>14.08</v>
      </c>
      <c r="N76" s="1" t="s">
        <v>119</v>
      </c>
    </row>
    <row r="77" spans="1:14">
      <c r="A77" s="8" t="s">
        <v>89</v>
      </c>
      <c r="B77" s="2">
        <f>HYPERLINK("https://www.suredividend.com/sure-analysis-BPZZF/","Boston Pizza Royalties Income Fund")</f>
        <v>0</v>
      </c>
      <c r="C77" s="1" t="s">
        <v>109</v>
      </c>
      <c r="D77" s="3">
        <v>13.92</v>
      </c>
      <c r="E77" s="4">
        <v>0.07758620689655173</v>
      </c>
      <c r="F77" s="4">
        <v>0.07566000000000001</v>
      </c>
      <c r="G77" s="3">
        <v>0.27</v>
      </c>
      <c r="K77" s="7">
        <v>0.3353</v>
      </c>
      <c r="N77" s="1" t="s">
        <v>122</v>
      </c>
    </row>
    <row r="78" spans="1:14">
      <c r="A78" s="8" t="s">
        <v>90</v>
      </c>
      <c r="B78" s="2">
        <f>HYPERLINK("https://www.suredividend.com/sure-analysis-research-database/","Dri Healthcare Trust")</f>
        <v>0</v>
      </c>
      <c r="C78" s="1" t="s">
        <v>109</v>
      </c>
      <c r="D78" s="3">
        <v>12.95</v>
      </c>
      <c r="F78" s="4">
        <v>0.01872</v>
      </c>
      <c r="G78" s="3">
        <v>0.36</v>
      </c>
      <c r="K78" s="7">
        <v>-0.0043</v>
      </c>
      <c r="N78" s="1" t="s">
        <v>122</v>
      </c>
    </row>
    <row r="79" spans="1:14">
      <c r="A79" s="8" t="s">
        <v>91</v>
      </c>
      <c r="B79" s="2">
        <f>HYPERLINK("https://www.suredividend.com/sure-analysis-SIRZF/","Sir Royalty Income Fund")</f>
        <v>0</v>
      </c>
      <c r="C79" s="1" t="s">
        <v>109</v>
      </c>
      <c r="D79" s="3">
        <v>10.87</v>
      </c>
      <c r="E79" s="4">
        <v>0.08279668813247471</v>
      </c>
      <c r="F79" s="4">
        <v>0.07235999999999999</v>
      </c>
      <c r="G79" s="3">
        <v>0.83</v>
      </c>
      <c r="K79" s="7">
        <v>0.1266</v>
      </c>
      <c r="N79" s="1" t="s">
        <v>122</v>
      </c>
    </row>
    <row r="80" spans="1:14">
      <c r="A80" s="8" t="s">
        <v>92</v>
      </c>
      <c r="B80" s="2">
        <f>HYPERLINK("https://www.suredividend.com/sure-analysis-FRHLF/","Freehold Royalties Ltd.")</f>
        <v>0</v>
      </c>
      <c r="C80" s="1" t="s">
        <v>111</v>
      </c>
      <c r="D80" s="3">
        <v>11.83</v>
      </c>
      <c r="E80" s="4">
        <v>0.0650887573964497</v>
      </c>
      <c r="F80" s="4">
        <v>0.05863</v>
      </c>
      <c r="G80" s="3">
        <v>0.78</v>
      </c>
      <c r="K80" s="7">
        <v>0.3029</v>
      </c>
      <c r="L80" s="3">
        <v>13.34</v>
      </c>
      <c r="M80" s="3">
        <v>8.94</v>
      </c>
      <c r="N80" s="1" t="s">
        <v>123</v>
      </c>
    </row>
    <row r="81" spans="1:14">
      <c r="A81" s="8" t="s">
        <v>93</v>
      </c>
      <c r="B81" s="2">
        <f>HYPERLINK("https://www.suredividend.com/sure-analysis-research-database/","PrairieSky Royalty Ltd.")</f>
        <v>0</v>
      </c>
      <c r="C81" s="1" t="s">
        <v>109</v>
      </c>
      <c r="D81" s="3">
        <v>23.64</v>
      </c>
      <c r="F81" s="4">
        <v>0.02602</v>
      </c>
      <c r="G81" s="3">
        <v>0</v>
      </c>
      <c r="K81" s="7">
        <v>0.2194</v>
      </c>
      <c r="L81" s="3">
        <v>27.85</v>
      </c>
      <c r="M81" s="3">
        <v>16.66</v>
      </c>
      <c r="N81" s="1" t="s">
        <v>123</v>
      </c>
    </row>
    <row r="82" spans="1:14">
      <c r="A82" s="8" t="s">
        <v>94</v>
      </c>
      <c r="B82" s="2">
        <f>HYPERLINK("https://www.suredividend.com/sure-analysis-research-database/","Topaz Energy Corp.")</f>
        <v>0</v>
      </c>
      <c r="C82" s="1" t="s">
        <v>109</v>
      </c>
      <c r="D82" s="3">
        <v>20.37</v>
      </c>
      <c r="F82" s="4">
        <v>0.04695</v>
      </c>
      <c r="G82" s="3">
        <v>0.25</v>
      </c>
      <c r="K82" s="7">
        <v>0.2908</v>
      </c>
      <c r="L82" s="3">
        <v>23.88</v>
      </c>
      <c r="M82" s="3">
        <v>16.61</v>
      </c>
      <c r="N82" s="1" t="s">
        <v>123</v>
      </c>
    </row>
    <row r="83" spans="1:14">
      <c r="A83" s="8" t="s">
        <v>95</v>
      </c>
      <c r="B83" s="2">
        <f>HYPERLINK("https://www.suredividend.com/sure-analysis-research-database/","Altius Minerals Corporation")</f>
        <v>0</v>
      </c>
      <c r="C83" s="1" t="s">
        <v>112</v>
      </c>
      <c r="D83" s="3">
        <v>46.62</v>
      </c>
      <c r="F83" s="4">
        <v>0.00628</v>
      </c>
      <c r="G83" s="3">
        <v>0.15</v>
      </c>
      <c r="K83" s="7">
        <v>0.6822</v>
      </c>
      <c r="L83" s="3">
        <v>49.3</v>
      </c>
      <c r="M83" s="3">
        <v>22.75</v>
      </c>
      <c r="N83" s="1" t="s">
        <v>118</v>
      </c>
    </row>
    <row r="84" spans="1:14">
      <c r="A84" s="8" t="s">
        <v>96</v>
      </c>
      <c r="B84" s="2">
        <f>HYPERLINK("https://www.suredividend.com/sure-analysis-research-database/","Labrador Iron Ore Royalty Corporation")</f>
        <v>0</v>
      </c>
      <c r="C84" s="1" t="s">
        <v>112</v>
      </c>
      <c r="D84" s="3">
        <v>17.28</v>
      </c>
      <c r="F84" s="4">
        <v>0.13845</v>
      </c>
      <c r="G84" s="3">
        <v>0.21</v>
      </c>
      <c r="K84" s="7">
        <v>0.5747</v>
      </c>
      <c r="L84" s="3">
        <v>22.53</v>
      </c>
      <c r="M84" s="3">
        <v>16.81</v>
      </c>
      <c r="N84" s="1" t="s">
        <v>118</v>
      </c>
    </row>
    <row r="85" spans="1:14">
      <c r="A85" s="8" t="s">
        <v>97</v>
      </c>
      <c r="B85" s="2">
        <f>HYPERLINK("https://www.suredividend.com/sure-analysis-research-database/","LunR Royalties Corp.")</f>
        <v>0</v>
      </c>
      <c r="C85" s="1" t="s">
        <v>109</v>
      </c>
      <c r="D85" s="3">
        <v>14</v>
      </c>
      <c r="F85" s="4">
        <v>0</v>
      </c>
      <c r="G85" s="3">
        <v>0</v>
      </c>
      <c r="L85" s="3">
        <v>27</v>
      </c>
      <c r="M85" s="3">
        <v>9.449999999999999</v>
      </c>
      <c r="N85" s="1" t="s">
        <v>118</v>
      </c>
    </row>
    <row r="86" spans="1:14">
      <c r="A86" s="8" t="s">
        <v>98</v>
      </c>
      <c r="B86" s="2">
        <f>HYPERLINK("https://www.suredividend.com/sure-analysis-research-database/","Globex Mining Enterprises Inc.")</f>
        <v>0</v>
      </c>
      <c r="C86" s="1" t="s">
        <v>112</v>
      </c>
      <c r="D86" s="3">
        <v>1.63</v>
      </c>
      <c r="F86" s="4">
        <v>0</v>
      </c>
      <c r="G86" s="3">
        <v>0</v>
      </c>
      <c r="K86" s="7">
        <v>0.3378</v>
      </c>
      <c r="L86" s="3">
        <v>2.19</v>
      </c>
      <c r="M86" s="3">
        <v>1.03</v>
      </c>
      <c r="N86" s="1" t="s">
        <v>126</v>
      </c>
    </row>
    <row r="87" spans="1:14">
      <c r="A87" s="8" t="s">
        <v>99</v>
      </c>
      <c r="B87" s="2">
        <f>HYPERLINK("https://www.suredividend.com/sure-analysis-research-database/","A&amp;W Food Services of Canada Inc.")</f>
        <v>0</v>
      </c>
      <c r="C87" s="1" t="s">
        <v>109</v>
      </c>
      <c r="D87" s="3">
        <v>25.88</v>
      </c>
      <c r="F87" s="4">
        <v>0.009939999999999999</v>
      </c>
      <c r="G87" s="3">
        <v>0</v>
      </c>
      <c r="K87" s="7">
        <v>1.0698</v>
      </c>
      <c r="N87" s="1" t="s">
        <v>127</v>
      </c>
    </row>
    <row r="88" spans="1:14">
      <c r="A88" s="8" t="s">
        <v>100</v>
      </c>
      <c r="B88" s="2">
        <f>HYPERLINK("https://www.suredividend.com/sure-analysis-BEVFF/","Diversified Royalty Corp.")</f>
        <v>0</v>
      </c>
      <c r="C88" s="1" t="s">
        <v>109</v>
      </c>
      <c r="D88" s="3">
        <v>2.81</v>
      </c>
      <c r="E88" s="4">
        <v>0.07473309608540925</v>
      </c>
      <c r="F88" s="4">
        <v>0.07464999999999999</v>
      </c>
      <c r="G88" s="3">
        <v>0.1</v>
      </c>
      <c r="K88" s="7">
        <v>0.5975</v>
      </c>
      <c r="L88" s="3">
        <v>3.52</v>
      </c>
      <c r="M88" s="3">
        <v>2.1</v>
      </c>
      <c r="N88" s="1" t="s">
        <v>127</v>
      </c>
    </row>
    <row r="89" spans="1:14">
      <c r="A89" s="8" t="s">
        <v>101</v>
      </c>
      <c r="B89" s="2">
        <f>HYPERLINK("https://www.suredividend.com/sure-analysis-PZRIF/","Pizza Pizza Royalty Corp")</f>
        <v>0</v>
      </c>
      <c r="C89" s="1" t="s">
        <v>109</v>
      </c>
      <c r="D89" s="3">
        <v>7.58</v>
      </c>
      <c r="E89" s="4">
        <v>0.07783641160949868</v>
      </c>
      <c r="F89" s="4">
        <v>0.0927</v>
      </c>
      <c r="G89" s="3">
        <v>0.14</v>
      </c>
      <c r="K89" s="7">
        <v>0.2644</v>
      </c>
      <c r="L89" s="3">
        <v>11.87</v>
      </c>
      <c r="M89" s="3">
        <v>7.46</v>
      </c>
      <c r="N89" s="1" t="s">
        <v>127</v>
      </c>
    </row>
    <row r="90" spans="1:14">
      <c r="A90" s="8" t="s">
        <v>102</v>
      </c>
      <c r="B90" s="2">
        <f>HYPERLINK("https://www.suredividend.com/sure-analysis-research-database/","Electric Royalties Ltd.")</f>
        <v>0</v>
      </c>
      <c r="C90" s="1" t="s">
        <v>109</v>
      </c>
      <c r="D90" s="3">
        <v>0.08</v>
      </c>
      <c r="F90" s="4">
        <v>0</v>
      </c>
      <c r="G90" s="3">
        <v>0</v>
      </c>
      <c r="K90" s="7">
        <v>-0.573</v>
      </c>
      <c r="L90" s="3">
        <v>0.15</v>
      </c>
      <c r="M90" s="3">
        <v>0.06</v>
      </c>
      <c r="N90" s="1" t="s">
        <v>118</v>
      </c>
    </row>
    <row r="91" spans="1:14">
      <c r="A91" s="8" t="s">
        <v>103</v>
      </c>
      <c r="B91" s="2">
        <f>HYPERLINK("https://www.suredividend.com/sure-analysis-research-database/","Empress Royalty Corp.")</f>
        <v>0</v>
      </c>
      <c r="C91" s="1" t="s">
        <v>109</v>
      </c>
      <c r="D91" s="3">
        <v>0.6899999999999999</v>
      </c>
      <c r="F91" s="4">
        <v>0</v>
      </c>
      <c r="G91" s="3">
        <v>0</v>
      </c>
      <c r="K91" s="7">
        <v>0.4644</v>
      </c>
      <c r="L91" s="3">
        <v>0.9399999999999999</v>
      </c>
      <c r="M91" s="3">
        <v>0.53</v>
      </c>
      <c r="N91" s="1" t="s">
        <v>118</v>
      </c>
    </row>
    <row r="92" spans="1:14">
      <c r="A92" s="8" t="s">
        <v>104</v>
      </c>
      <c r="B92" s="2">
        <f>HYPERLINK("https://www.suredividend.com/sure-analysis-research-database/","Sailfish Royalty Corp.")</f>
        <v>0</v>
      </c>
      <c r="C92" s="1" t="s">
        <v>112</v>
      </c>
      <c r="D92" s="3">
        <v>5.8</v>
      </c>
      <c r="F92" s="4">
        <v>0.01422</v>
      </c>
      <c r="G92" s="3">
        <v>0.04</v>
      </c>
      <c r="K92" s="7">
        <v>0.6506999999999999</v>
      </c>
      <c r="L92" s="3">
        <v>5.81</v>
      </c>
      <c r="M92" s="3">
        <v>1.79</v>
      </c>
      <c r="N92" s="1" t="s">
        <v>118</v>
      </c>
    </row>
    <row r="93" spans="1:14">
      <c r="A93" s="8" t="s">
        <v>105</v>
      </c>
      <c r="B93" s="2">
        <f>HYPERLINK("https://www.suredividend.com/sure-analysis-research-database/","Morien Resources Corp.")</f>
        <v>0</v>
      </c>
      <c r="C93" s="1" t="s">
        <v>109</v>
      </c>
      <c r="D93" s="3">
        <v>0.12</v>
      </c>
      <c r="F93" s="4">
        <v>0.01</v>
      </c>
      <c r="G93" s="3">
        <v>0.01</v>
      </c>
      <c r="K93" s="7">
        <v>-0.5467</v>
      </c>
      <c r="L93" s="3">
        <v>0.26</v>
      </c>
      <c r="M93" s="3">
        <v>0.07000000000000001</v>
      </c>
      <c r="N93" s="1" t="s">
        <v>118</v>
      </c>
    </row>
    <row r="94" spans="1:14">
      <c r="A94" s="8" t="s">
        <v>106</v>
      </c>
      <c r="B94" s="2">
        <f>HYPERLINK("https://www.suredividend.com/sure-analysis-research-database/","")</f>
        <v>0</v>
      </c>
      <c r="C94" s="1" t="s">
        <v>109</v>
      </c>
      <c r="D94" s="3">
        <v>0</v>
      </c>
      <c r="F94" s="4">
        <v>0</v>
      </c>
      <c r="G94" s="3">
        <v>0</v>
      </c>
      <c r="K94" s="7">
        <v>0.7917</v>
      </c>
      <c r="L94" s="3">
        <v>1.5</v>
      </c>
      <c r="M94" s="3">
        <v>0.5</v>
      </c>
      <c r="N94" s="1" t="s">
        <v>118</v>
      </c>
    </row>
    <row r="95" spans="1:14">
      <c r="A95" s="8" t="s">
        <v>107</v>
      </c>
      <c r="B95" s="2">
        <f>HYPERLINK("https://www.suredividend.com/sure-analysis-research-database/","")</f>
        <v>0</v>
      </c>
      <c r="C95" s="1" t="s">
        <v>109</v>
      </c>
      <c r="D95" s="3">
        <v>0</v>
      </c>
      <c r="F95" s="4">
        <v>0</v>
      </c>
      <c r="G95" s="3">
        <v>0</v>
      </c>
      <c r="L95" s="3">
        <v>1.51</v>
      </c>
      <c r="M95" s="3">
        <v>0.92</v>
      </c>
      <c r="N95" s="1" t="s">
        <v>118</v>
      </c>
    </row>
    <row r="96" spans="1:14">
      <c r="A96" s="8" t="s">
        <v>108</v>
      </c>
      <c r="B96" s="2">
        <f>HYPERLINK("https://www.suredividend.com/sure-analysis-research-database/","Mundoro Capital Inc.")</f>
        <v>0</v>
      </c>
      <c r="C96" s="1" t="s">
        <v>109</v>
      </c>
      <c r="D96" s="3">
        <v>0.25</v>
      </c>
      <c r="F96" s="4">
        <v>0</v>
      </c>
      <c r="G96" s="3">
        <v>0</v>
      </c>
      <c r="K96" s="7">
        <v>0.645</v>
      </c>
      <c r="L96" s="3">
        <v>0.58</v>
      </c>
      <c r="M96" s="3">
        <v>0.16</v>
      </c>
      <c r="N96" s="1" t="s">
        <v>126</v>
      </c>
    </row>
    <row r="97" spans="1:14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1:14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1:14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1:1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1:14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1:14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1:14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1:14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1:14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1:14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1:14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spans="1:14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spans="1:1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1:1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1:1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1:1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spans="1:1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1:1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1:1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1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1:1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spans="1:1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1:1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1:1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1:1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1:1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spans="1:1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spans="1:1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1:1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spans="1:1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1:1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1:1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1:1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spans="1:1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1:1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spans="1:1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spans="1:1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1:1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spans="1:1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1:1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spans="1:1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1:1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1:1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spans="1:1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1:1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1:1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spans="1:1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spans="1:1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1:1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spans="1:1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spans="1:1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1:1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spans="1:1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spans="1:1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1:1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spans="1:1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spans="1:1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1:1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spans="1:1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1:1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spans="1:1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spans="1:1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spans="1:1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spans="1:1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1:1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spans="1:1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1:1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1:1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1:1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1:1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  <row r="202" spans="1:1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spans="1:1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</row>
    <row r="204" spans="1:1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</row>
    <row r="205" spans="1:1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</row>
    <row r="206" spans="1:1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1:1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1:1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1:1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1:1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</row>
    <row r="211" spans="1:1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spans="1:1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1:1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spans="1: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1:1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spans="1:1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1:1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</row>
    <row r="218" spans="1:1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1:1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</row>
    <row r="220" spans="1:1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spans="1:1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1:1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</row>
    <row r="223" spans="1:1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</row>
    <row r="224" spans="1:1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</row>
    <row r="225" spans="1:1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</row>
    <row r="226" spans="1:1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</row>
    <row r="227" spans="1:1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</row>
    <row r="228" spans="1:1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</row>
    <row r="229" spans="1:1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</row>
    <row r="230" spans="1:1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1:1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</row>
    <row r="232" spans="1:1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</row>
    <row r="233" spans="1:1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</row>
    <row r="234" spans="1:1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</row>
    <row r="235" spans="1:1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1:1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1:1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</row>
    <row r="238" spans="1:1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</row>
    <row r="239" spans="1:1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</row>
    <row r="240" spans="1:1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1:1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</row>
    <row r="242" spans="1:1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</row>
    <row r="243" spans="1:1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1:1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1:1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</row>
    <row r="246" spans="1:1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1:1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</row>
    <row r="248" spans="1:1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1:1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</row>
    <row r="250" spans="1:1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spans="1:1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</row>
    <row r="252" spans="1:1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1:1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254" spans="1:1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</row>
    <row r="255" spans="1:1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1:1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1:1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</row>
    <row r="258" spans="1:1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</row>
    <row r="259" spans="1:1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</row>
    <row r="260" spans="1:1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1:1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</row>
    <row r="262" spans="1:1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</row>
    <row r="263" spans="1:1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</row>
    <row r="264" spans="1:1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1:1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1:1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</row>
    <row r="267" spans="1:1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</row>
    <row r="268" spans="1:1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1:1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</row>
    <row r="270" spans="1:1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</row>
    <row r="271" spans="1:1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1:1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</row>
    <row r="273" spans="1:1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</row>
    <row r="274" spans="1:1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1:1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</row>
    <row r="276" spans="1:1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</row>
    <row r="277" spans="1:1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1:1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1:1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1:1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</row>
    <row r="281" spans="1:1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</row>
    <row r="282" spans="1:1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</row>
    <row r="283" spans="1:1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1:1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</row>
    <row r="285" spans="1:1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</row>
    <row r="286" spans="1:1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1:1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</row>
    <row r="288" spans="1:1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</row>
    <row r="289" spans="1:1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1:1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</row>
    <row r="291" spans="1:1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</row>
    <row r="292" spans="1:1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1:1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1:1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</row>
    <row r="295" spans="1:1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1:1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</row>
    <row r="297" spans="1:1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1:1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1:1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</row>
    <row r="300" spans="1:1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</row>
    <row r="301" spans="1:1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1:1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</row>
    <row r="303" spans="1:1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1:1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</row>
    <row r="305" spans="1:1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1:1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</row>
    <row r="307" spans="1:1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</row>
    <row r="308" spans="1:1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1:1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1:1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</row>
    <row r="311" spans="1:1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1:1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</row>
    <row r="313" spans="1:1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</row>
    <row r="314" spans="1: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</row>
    <row r="315" spans="1:1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</row>
    <row r="316" spans="1:1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</row>
    <row r="317" spans="1:1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</row>
    <row r="318" spans="1:1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</row>
    <row r="319" spans="1:1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</row>
    <row r="320" spans="1:1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</row>
    <row r="321" spans="1:1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</row>
    <row r="322" spans="1:1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</row>
    <row r="323" spans="1:1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</row>
    <row r="324" spans="1:1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</row>
    <row r="325" spans="1:1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1:1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1:1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1:1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1:1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1:1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1:1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1:1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1:1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1:1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1:1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1:1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1:1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1:1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1:1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1:1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1:1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1:1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1:1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1:1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1:1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1:1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1:1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1:1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1:1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1:1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1:1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1:1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1:1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1:1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1:1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1:1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1:1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1:1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1:1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1:1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1:1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1:1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1:1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1:1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1:1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1:1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1:1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1:1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1:1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1:1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1:1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1:1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1:1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1:1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1:1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1:1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1:1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1:1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1:1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1:1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1:1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1:1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1:1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1:1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1:1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1:1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1:1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1:1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1:1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1:1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1:1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1:1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1:1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1:1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1:1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1:1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1:1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1:1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1:1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1:1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1:1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1:1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1:1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1:1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1:1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1:1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1:1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1:1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1:1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1:1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1:1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1:1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1:1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1: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1:1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1:1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1:1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1:1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1:1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1:1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1:1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1:1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1:1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1:1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1:1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1:1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1:1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1:1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1:1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1:1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1:1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1:1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1:1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1:1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1:1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1:1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1:1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1:1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1:1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1:1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1:1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1:1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1:1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1:1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1:1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1:1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1:1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1:1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1:1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1:1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1:1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1:1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1:1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1:1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1:1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1:1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1:1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1:1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1:1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1:1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1:1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1:1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1:1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1:1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1:1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1:1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1:1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1:1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1:1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1:1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1:1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1:1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1:1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1:1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1:1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1:1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1:1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1:1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1:1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1:1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1:1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1:1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1:1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1:1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1:1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1:1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1:1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1:1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1:1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1:1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1:1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1:1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1:1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1:1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1:1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1:1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1:1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  <row r="498" spans="1:1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</row>
    <row r="499" spans="1:1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</row>
    <row r="500" spans="1:1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</row>
    <row r="501" spans="1:1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</row>
    <row r="502" spans="1:1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</row>
    <row r="503" spans="1:1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</row>
    <row r="504" spans="1:1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</row>
    <row r="505" spans="1:1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</row>
    <row r="506" spans="1:1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</row>
    <row r="507" spans="1:1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</row>
    <row r="508" spans="1:1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</row>
    <row r="509" spans="1:1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</row>
    <row r="510" spans="1:1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</row>
    <row r="511" spans="1:1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</row>
    <row r="512" spans="1:1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</row>
    <row r="513" spans="1:1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</row>
    <row r="514" spans="1: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</row>
    <row r="515" spans="1:1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</row>
    <row r="516" spans="1:1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</row>
    <row r="517" spans="1:1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</row>
    <row r="518" spans="1:1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</row>
    <row r="519" spans="1:1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</row>
    <row r="520" spans="1:1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</row>
    <row r="521" spans="1:1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</row>
    <row r="522" spans="1:1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</row>
    <row r="523" spans="1:1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</row>
    <row r="524" spans="1:1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</row>
    <row r="525" spans="1:1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</row>
    <row r="526" spans="1:1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</row>
    <row r="527" spans="1:1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</row>
    <row r="528" spans="1:1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</row>
    <row r="529" spans="1:1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</row>
    <row r="530" spans="1:1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</row>
    <row r="531" spans="1:1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</row>
    <row r="532" spans="1:1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</row>
    <row r="533" spans="1:1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</row>
    <row r="534" spans="1:1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</row>
    <row r="535" spans="1:1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</row>
    <row r="536" spans="1:1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</row>
    <row r="537" spans="1:1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</row>
    <row r="538" spans="1:1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</row>
    <row r="539" spans="1:1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</row>
    <row r="540" spans="1:1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</row>
    <row r="541" spans="1:1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</row>
    <row r="542" spans="1:1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</row>
    <row r="543" spans="1:1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</row>
    <row r="544" spans="1:1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</row>
    <row r="545" spans="1:1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</row>
    <row r="546" spans="1:1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</row>
    <row r="547" spans="1:1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</row>
    <row r="548" spans="1:1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</row>
    <row r="549" spans="1:1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</row>
    <row r="550" spans="1:1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</row>
    <row r="551" spans="1:1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</row>
    <row r="552" spans="1:1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</row>
    <row r="553" spans="1:1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</row>
    <row r="554" spans="1:1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</row>
    <row r="555" spans="1:1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</row>
    <row r="556" spans="1:1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</row>
    <row r="557" spans="1:1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</row>
    <row r="558" spans="1:1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</row>
    <row r="559" spans="1:1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</row>
    <row r="560" spans="1:1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</row>
    <row r="561" spans="1:1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</row>
    <row r="562" spans="1:1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</row>
    <row r="563" spans="1:1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</row>
    <row r="564" spans="1:1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</row>
    <row r="565" spans="1:1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</row>
    <row r="566" spans="1:1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</row>
    <row r="567" spans="1:1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</row>
    <row r="568" spans="1:1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</row>
    <row r="569" spans="1:1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</row>
    <row r="570" spans="1:1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</row>
    <row r="571" spans="1:1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</row>
    <row r="572" spans="1:1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</row>
    <row r="573" spans="1:1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</row>
    <row r="574" spans="1:1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</row>
    <row r="575" spans="1:1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</row>
    <row r="576" spans="1:1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</row>
    <row r="577" spans="1:1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</row>
    <row r="578" spans="1:1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</row>
    <row r="579" spans="1:1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</row>
    <row r="580" spans="1:1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</row>
    <row r="581" spans="1:1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</row>
    <row r="582" spans="1:1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</row>
    <row r="583" spans="1:1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</row>
    <row r="584" spans="1:1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</row>
    <row r="585" spans="1:1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</row>
    <row r="586" spans="1:1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</row>
    <row r="587" spans="1:1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</row>
    <row r="588" spans="1:1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</row>
    <row r="589" spans="1:1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</row>
    <row r="590" spans="1:1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</row>
    <row r="591" spans="1:1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</row>
    <row r="592" spans="1:1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</row>
    <row r="593" spans="1:1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</row>
    <row r="594" spans="1:1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</row>
    <row r="595" spans="1:1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</row>
    <row r="596" spans="1:1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</row>
    <row r="597" spans="1:1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</row>
    <row r="598" spans="1:1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</row>
    <row r="599" spans="1:1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</row>
    <row r="600" spans="1:1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</row>
    <row r="601" spans="1:1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</row>
    <row r="602" spans="1:1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</row>
    <row r="603" spans="1:1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</row>
    <row r="604" spans="1:1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</row>
    <row r="605" spans="1:1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</row>
    <row r="606" spans="1:1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</row>
    <row r="607" spans="1:1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</row>
    <row r="608" spans="1:1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</row>
    <row r="609" spans="1:1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</row>
    <row r="610" spans="1:1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</row>
    <row r="611" spans="1:1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</row>
    <row r="612" spans="1:1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</row>
    <row r="613" spans="1:1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</row>
    <row r="614" spans="1: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</row>
    <row r="615" spans="1:1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</row>
    <row r="616" spans="1:1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</row>
    <row r="617" spans="1:1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</row>
    <row r="618" spans="1:1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</row>
    <row r="619" spans="1:1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</row>
    <row r="620" spans="1:1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</row>
    <row r="621" spans="1:1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</row>
    <row r="622" spans="1:1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</row>
    <row r="623" spans="1:1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</row>
    <row r="624" spans="1:1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</row>
    <row r="625" spans="1:1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</row>
    <row r="626" spans="1:1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</row>
    <row r="627" spans="1:1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</row>
    <row r="628" spans="1:1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</row>
    <row r="629" spans="1:1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</row>
    <row r="630" spans="1:1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</row>
    <row r="631" spans="1:1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</row>
    <row r="632" spans="1:1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</row>
    <row r="633" spans="1:1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</row>
    <row r="634" spans="1:1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</row>
    <row r="635" spans="1:1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</row>
    <row r="636" spans="1:1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</row>
    <row r="637" spans="1:1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</row>
    <row r="638" spans="1:1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</row>
    <row r="639" spans="1:1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</row>
    <row r="640" spans="1:1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</row>
    <row r="641" spans="1:1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</row>
    <row r="642" spans="1:1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</row>
    <row r="643" spans="1:1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</row>
    <row r="644" spans="1:1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</row>
    <row r="645" spans="1:1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</row>
    <row r="646" spans="1:1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</row>
    <row r="647" spans="1:1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</row>
    <row r="648" spans="1:1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</row>
    <row r="649" spans="1:1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</row>
    <row r="650" spans="1:1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</row>
    <row r="651" spans="1:1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</row>
    <row r="652" spans="1:1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</row>
    <row r="653" spans="1:1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</row>
    <row r="654" spans="1:1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</row>
    <row r="655" spans="1:1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</row>
    <row r="656" spans="1:1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</row>
    <row r="657" spans="1:1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</row>
    <row r="658" spans="1:1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</row>
    <row r="659" spans="1:1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</row>
    <row r="660" spans="1:1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</row>
    <row r="661" spans="1:1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</row>
    <row r="662" spans="1:1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</row>
    <row r="663" spans="1:1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</row>
    <row r="664" spans="1:1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</row>
    <row r="665" spans="1:1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</row>
    <row r="666" spans="1:1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</row>
    <row r="667" spans="1:1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</row>
    <row r="668" spans="1:1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</row>
    <row r="669" spans="1:1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</row>
    <row r="670" spans="1:1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</row>
    <row r="671" spans="1:1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</row>
    <row r="672" spans="1:1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</row>
    <row r="673" spans="1:1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</row>
    <row r="674" spans="1:1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</row>
    <row r="675" spans="1:1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</row>
    <row r="676" spans="1:1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</row>
    <row r="677" spans="1:1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</row>
    <row r="678" spans="1:1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</row>
    <row r="679" spans="1:1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</row>
    <row r="680" spans="1:1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</row>
    <row r="681" spans="1:1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</row>
    <row r="682" spans="1:1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</row>
    <row r="683" spans="1:1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</row>
    <row r="684" spans="1:1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</row>
    <row r="685" spans="1:1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</row>
    <row r="686" spans="1:1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</row>
    <row r="687" spans="1:1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</row>
    <row r="688" spans="1:1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</row>
    <row r="689" spans="1:1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</row>
    <row r="690" spans="1:1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</row>
    <row r="691" spans="1:1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</row>
    <row r="692" spans="1:1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</row>
    <row r="693" spans="1:1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</row>
    <row r="694" spans="1:1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</row>
    <row r="695" spans="1:1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</row>
    <row r="696" spans="1:1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</row>
    <row r="697" spans="1:1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</row>
    <row r="698" spans="1:1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</row>
    <row r="699" spans="1:1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</row>
    <row r="700" spans="1:1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</row>
    <row r="701" spans="1:1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</row>
    <row r="702" spans="1:1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</row>
    <row r="703" spans="1:1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</row>
    <row r="704" spans="1:1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</row>
    <row r="705" spans="1:1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</row>
    <row r="706" spans="1:1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</row>
    <row r="707" spans="1:1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</row>
    <row r="708" spans="1:1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</row>
    <row r="709" spans="1:1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</row>
    <row r="710" spans="1:1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</row>
    <row r="711" spans="1:1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</row>
    <row r="712" spans="1:1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</row>
    <row r="713" spans="1:1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</row>
    <row r="714" spans="1: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</row>
    <row r="715" spans="1:1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</row>
    <row r="716" spans="1:1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</row>
    <row r="717" spans="1:1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</row>
    <row r="718" spans="1:1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</row>
    <row r="719" spans="1:1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</row>
    <row r="720" spans="1:1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</row>
    <row r="721" spans="1:1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</row>
    <row r="722" spans="1:1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</row>
    <row r="723" spans="1:1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</row>
    <row r="724" spans="1:1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</row>
    <row r="725" spans="1:1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</row>
    <row r="726" spans="1:1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</row>
    <row r="727" spans="1:1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</row>
    <row r="728" spans="1:1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</row>
    <row r="729" spans="1:1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</row>
    <row r="730" spans="1:1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</row>
    <row r="731" spans="1:1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</row>
    <row r="732" spans="1:1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</row>
    <row r="733" spans="1:1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</row>
    <row r="734" spans="1:1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</row>
    <row r="735" spans="1:1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</row>
    <row r="736" spans="1:1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</row>
    <row r="737" spans="1:1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</row>
    <row r="738" spans="1:1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</row>
    <row r="739" spans="1:1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</row>
    <row r="740" spans="1:1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</row>
    <row r="741" spans="1:1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</row>
    <row r="742" spans="1:1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</row>
    <row r="743" spans="1:1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</row>
    <row r="744" spans="1:1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</row>
    <row r="745" spans="1:1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</row>
    <row r="746" spans="1:1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</row>
    <row r="747" spans="1:1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</row>
    <row r="748" spans="1:1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</row>
    <row r="749" spans="1:1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</row>
    <row r="750" spans="1:1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</row>
    <row r="751" spans="1:1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</row>
    <row r="752" spans="1:1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</row>
    <row r="753" spans="1:1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</row>
    <row r="754" spans="1:1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</row>
    <row r="755" spans="1:1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</row>
    <row r="756" spans="1:1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</row>
    <row r="757" spans="1:1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</row>
    <row r="758" spans="1:1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</row>
    <row r="759" spans="1:1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</row>
    <row r="760" spans="1:1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</row>
    <row r="761" spans="1:1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</row>
    <row r="762" spans="1:1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</row>
    <row r="763" spans="1:1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</row>
    <row r="764" spans="1:1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</row>
    <row r="765" spans="1:1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</row>
    <row r="766" spans="1:1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</row>
    <row r="767" spans="1:1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</row>
    <row r="768" spans="1:1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</row>
    <row r="769" spans="1:1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</row>
    <row r="770" spans="1:1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</row>
    <row r="771" spans="1:1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</row>
    <row r="772" spans="1:1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</row>
    <row r="773" spans="1:1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</row>
    <row r="774" spans="1:1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</row>
    <row r="775" spans="1:1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</row>
    <row r="776" spans="1:1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</row>
    <row r="777" spans="1:1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</row>
    <row r="778" spans="1:1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</row>
    <row r="779" spans="1:1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</row>
    <row r="780" spans="1:1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</row>
    <row r="781" spans="1:1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</row>
    <row r="782" spans="1:1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</row>
    <row r="783" spans="1:1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</row>
    <row r="784" spans="1:1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</row>
    <row r="785" spans="1:1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</row>
    <row r="786" spans="1:1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</row>
    <row r="787" spans="1:1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</row>
    <row r="788" spans="1:1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</row>
    <row r="789" spans="1:1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</row>
    <row r="790" spans="1:1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</row>
    <row r="791" spans="1:1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</row>
    <row r="792" spans="1:1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</row>
    <row r="793" spans="1:1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</row>
    <row r="794" spans="1:1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</row>
    <row r="795" spans="1:1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</row>
    <row r="796" spans="1:1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</row>
    <row r="797" spans="1:1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</row>
    <row r="798" spans="1:1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</row>
    <row r="799" spans="1:1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</row>
    <row r="800" spans="1:1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</row>
    <row r="801" spans="1:1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</row>
    <row r="802" spans="1:1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</row>
    <row r="803" spans="1:1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</row>
    <row r="804" spans="1:1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</row>
    <row r="805" spans="1:1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</row>
    <row r="806" spans="1:1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</row>
    <row r="807" spans="1:1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</row>
    <row r="808" spans="1:1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</row>
    <row r="809" spans="1:1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</row>
    <row r="810" spans="1:1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</row>
    <row r="811" spans="1:1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</row>
    <row r="812" spans="1:1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</row>
    <row r="813" spans="1:1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</row>
    <row r="814" spans="1: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</row>
    <row r="815" spans="1:1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</row>
    <row r="816" spans="1:1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</row>
    <row r="817" spans="1:1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</row>
    <row r="818" spans="1:1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</row>
    <row r="819" spans="1:1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</row>
    <row r="820" spans="1:1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</row>
    <row r="821" spans="1:1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</row>
    <row r="822" spans="1:1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</row>
    <row r="823" spans="1:1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</row>
    <row r="824" spans="1:1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</row>
    <row r="825" spans="1:1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</row>
    <row r="826" spans="1:1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</row>
    <row r="827" spans="1:1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</row>
    <row r="828" spans="1:1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</row>
    <row r="829" spans="1:1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</row>
    <row r="830" spans="1:1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</row>
    <row r="831" spans="1:1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</row>
    <row r="832" spans="1:1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</row>
    <row r="833" spans="1:1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</row>
    <row r="834" spans="1:1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</row>
    <row r="835" spans="1:1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</row>
    <row r="836" spans="1:1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</row>
    <row r="837" spans="1:1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</row>
    <row r="838" spans="1:1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</row>
    <row r="839" spans="1:1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</row>
    <row r="840" spans="1:1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</row>
    <row r="841" spans="1:1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</row>
    <row r="842" spans="1:1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</row>
    <row r="843" spans="1:1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</row>
    <row r="844" spans="1:1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</row>
    <row r="845" spans="1:1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</row>
    <row r="846" spans="1:1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</row>
    <row r="847" spans="1:1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</row>
    <row r="848" spans="1:1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</row>
    <row r="849" spans="1:1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</row>
    <row r="850" spans="1:1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</row>
    <row r="851" spans="1:1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</row>
    <row r="852" spans="1:1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</row>
    <row r="853" spans="1:1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</row>
    <row r="854" spans="1:1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</row>
    <row r="855" spans="1:1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</row>
    <row r="856" spans="1:1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</row>
    <row r="857" spans="1:1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</row>
    <row r="858" spans="1:1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</row>
    <row r="859" spans="1:1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</row>
    <row r="860" spans="1:1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</row>
    <row r="861" spans="1:1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</row>
    <row r="862" spans="1:1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</row>
    <row r="863" spans="1:1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</row>
    <row r="864" spans="1:1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</row>
    <row r="865" spans="1:1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</row>
    <row r="866" spans="1:1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</row>
    <row r="867" spans="1:1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</row>
    <row r="868" spans="1:1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</row>
    <row r="869" spans="1:1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</row>
    <row r="870" spans="1:1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</row>
    <row r="871" spans="1:1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</row>
    <row r="872" spans="1:1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</row>
    <row r="873" spans="1:1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</row>
    <row r="874" spans="1:1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</row>
    <row r="875" spans="1:1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</row>
    <row r="876" spans="1:1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</row>
    <row r="877" spans="1:1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</row>
    <row r="878" spans="1:1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</row>
    <row r="879" spans="1:1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</row>
    <row r="880" spans="1:1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</row>
    <row r="881" spans="1:1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</row>
    <row r="882" spans="1:1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</row>
    <row r="883" spans="1:1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</row>
    <row r="884" spans="1:1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</row>
    <row r="885" spans="1:1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</row>
    <row r="886" spans="1:1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</row>
    <row r="887" spans="1:1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</row>
    <row r="888" spans="1:1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</row>
    <row r="889" spans="1:1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</row>
    <row r="890" spans="1:1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</row>
    <row r="891" spans="1:1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</row>
    <row r="892" spans="1:1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</row>
    <row r="893" spans="1:1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</row>
    <row r="894" spans="1:1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</row>
    <row r="895" spans="1:1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</row>
    <row r="896" spans="1:1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</row>
    <row r="897" spans="1:1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</row>
    <row r="898" spans="1:1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</row>
    <row r="899" spans="1:1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</row>
    <row r="900" spans="1:1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</row>
    <row r="901" spans="1:1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</row>
    <row r="902" spans="1:1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</row>
    <row r="903" spans="1:1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</row>
    <row r="904" spans="1:1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</row>
    <row r="905" spans="1:1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</row>
    <row r="906" spans="1:1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</row>
    <row r="907" spans="1:1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</row>
    <row r="908" spans="1:1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</row>
    <row r="909" spans="1:1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</row>
    <row r="910" spans="1:1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</row>
    <row r="911" spans="1:1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</row>
    <row r="912" spans="1:1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</row>
    <row r="913" spans="1:1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</row>
    <row r="914" spans="1: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</row>
    <row r="915" spans="1:1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</row>
    <row r="916" spans="1:1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</row>
    <row r="917" spans="1:1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</row>
    <row r="918" spans="1:1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</row>
    <row r="919" spans="1:1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</row>
    <row r="920" spans="1:1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</row>
    <row r="921" spans="1:1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</row>
    <row r="922" spans="1:1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</row>
    <row r="923" spans="1:1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</row>
    <row r="924" spans="1:1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</row>
    <row r="925" spans="1:1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</row>
    <row r="926" spans="1:1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</row>
    <row r="927" spans="1:1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</row>
    <row r="928" spans="1:1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</row>
    <row r="929" spans="1:1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</row>
    <row r="930" spans="1:1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</row>
    <row r="931" spans="1:1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</row>
    <row r="932" spans="1:1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</row>
    <row r="933" spans="1:1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</row>
    <row r="934" spans="1:1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</row>
    <row r="935" spans="1:1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</row>
    <row r="936" spans="1:1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</row>
    <row r="937" spans="1:1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</row>
    <row r="938" spans="1:1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</row>
    <row r="939" spans="1:1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</row>
    <row r="940" spans="1:1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</row>
    <row r="941" spans="1:1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</row>
    <row r="942" spans="1:1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</row>
    <row r="943" spans="1:1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</row>
    <row r="944" spans="1:1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</row>
    <row r="945" spans="1:1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</row>
    <row r="946" spans="1:1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</row>
    <row r="947" spans="1:1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</row>
    <row r="948" spans="1:1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</row>
    <row r="949" spans="1:1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</row>
    <row r="950" spans="1:1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</row>
    <row r="951" spans="1:1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</row>
    <row r="952" spans="1:1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</row>
    <row r="953" spans="1:1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</row>
    <row r="954" spans="1:1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</row>
    <row r="955" spans="1:1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</row>
    <row r="956" spans="1:1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</row>
    <row r="957" spans="1:1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</row>
    <row r="958" spans="1:1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</row>
    <row r="959" spans="1:1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</row>
    <row r="960" spans="1:1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</row>
    <row r="961" spans="1:1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</row>
    <row r="962" spans="1:1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</row>
    <row r="963" spans="1:1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</row>
    <row r="964" spans="1:1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</row>
    <row r="965" spans="1:1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</row>
    <row r="966" spans="1:1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</row>
    <row r="967" spans="1:1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</row>
    <row r="968" spans="1:1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</row>
    <row r="969" spans="1:1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</row>
    <row r="970" spans="1:1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</row>
    <row r="971" spans="1:1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</row>
    <row r="972" spans="1:1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</row>
    <row r="973" spans="1:1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</row>
    <row r="974" spans="1:1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</row>
    <row r="975" spans="1:1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</row>
    <row r="976" spans="1:1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</row>
    <row r="977" spans="1:1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</row>
    <row r="978" spans="1:1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</row>
    <row r="979" spans="1:1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</row>
    <row r="980" spans="1:1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</row>
    <row r="981" spans="1:1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</row>
    <row r="982" spans="1:1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</row>
    <row r="983" spans="1:1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</row>
    <row r="984" spans="1:1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</row>
    <row r="985" spans="1:1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</row>
    <row r="986" spans="1:1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</row>
    <row r="987" spans="1:1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</row>
    <row r="988" spans="1:1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</row>
    <row r="989" spans="1:1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</row>
    <row r="990" spans="1:1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</row>
    <row r="991" spans="1:1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</row>
    <row r="992" spans="1:1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</row>
    <row r="993" spans="1:1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</row>
    <row r="994" spans="1:1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</row>
    <row r="995" spans="1:1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</row>
    <row r="996" spans="1:1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</row>
    <row r="997" spans="1:1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</row>
    <row r="998" spans="1:1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</row>
    <row r="999" spans="1:1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</row>
    <row r="1000" spans="1:1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</row>
    <row r="1001" spans="1:1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</row>
    <row r="1002" spans="1:1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</row>
    <row r="1003" spans="1:1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</row>
    <row r="1004" spans="1:1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</row>
    <row r="1005" spans="1:1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</row>
    <row r="1006" spans="1:1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</row>
    <row r="1007" spans="1:1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</row>
    <row r="1008" spans="1:1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</row>
    <row r="1009" spans="1:1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</row>
    <row r="1010" spans="1:1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</row>
    <row r="1011" spans="1:1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</row>
    <row r="1012" spans="1:1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</row>
    <row r="1013" spans="1:1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</row>
    <row r="1014" spans="1:1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</row>
    <row r="1015" spans="1:1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</row>
    <row r="1016" spans="1:1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</row>
    <row r="1017" spans="1:1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</row>
    <row r="1018" spans="1:1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</row>
    <row r="1019" spans="1:1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</row>
    <row r="1020" spans="1:1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</row>
    <row r="1021" spans="1:1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</row>
    <row r="1022" spans="1:1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</row>
    <row r="1023" spans="1:1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</row>
    <row r="1024" spans="1:1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</row>
    <row r="1025" spans="1:1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</row>
    <row r="1026" spans="1:1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</row>
    <row r="1027" spans="1:1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</row>
    <row r="1028" spans="1:1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</row>
    <row r="1029" spans="1:1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</row>
    <row r="1030" spans="1:1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</row>
    <row r="1031" spans="1:1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</row>
    <row r="1032" spans="1:1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</row>
    <row r="1033" spans="1:1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</row>
    <row r="1034" spans="1:1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</row>
    <row r="1035" spans="1:1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</row>
    <row r="1036" spans="1:1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</row>
    <row r="1037" spans="1:1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</row>
    <row r="1038" spans="1:1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</row>
    <row r="1039" spans="1:1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</row>
    <row r="1040" spans="1:1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</row>
    <row r="1041" spans="1:1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</row>
    <row r="1042" spans="1:1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</row>
    <row r="1043" spans="1:1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</row>
    <row r="1044" spans="1:1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</row>
    <row r="1045" spans="1:1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</row>
    <row r="1046" spans="1:1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</row>
    <row r="1047" spans="1:1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</row>
    <row r="1048" spans="1:1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</row>
    <row r="1049" spans="1:1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</row>
    <row r="1050" spans="1:1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</row>
    <row r="1051" spans="1:1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</row>
    <row r="1052" spans="1:1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</row>
    <row r="1053" spans="1:1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</row>
    <row r="1054" spans="1:1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</row>
    <row r="1055" spans="1:1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</row>
    <row r="1056" spans="1:1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</row>
    <row r="1057" spans="1:1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</row>
    <row r="1058" spans="1:1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</row>
    <row r="1059" spans="1:1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</row>
    <row r="1060" spans="1:1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</row>
    <row r="1061" spans="1:1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</row>
    <row r="1062" spans="1:1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</row>
    <row r="1063" spans="1:1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</row>
    <row r="1064" spans="1:1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</row>
    <row r="1065" spans="1:1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</row>
    <row r="1066" spans="1:1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</row>
    <row r="1067" spans="1:1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</row>
    <row r="1068" spans="1:1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</row>
    <row r="1069" spans="1:1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</row>
    <row r="1070" spans="1:1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</row>
    <row r="1071" spans="1:1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</row>
    <row r="1072" spans="1:1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</row>
    <row r="1073" spans="1:1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</row>
    <row r="1074" spans="1:1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</row>
    <row r="1075" spans="1:1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</row>
    <row r="1076" spans="1:1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</row>
    <row r="1077" spans="1:1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</row>
    <row r="1078" spans="1:1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</row>
    <row r="1079" spans="1:1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</row>
    <row r="1080" spans="1:1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</row>
    <row r="1081" spans="1:1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</row>
    <row r="1082" spans="1:1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</row>
    <row r="1083" spans="1:1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</row>
    <row r="1084" spans="1:1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</row>
    <row r="1085" spans="1:1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</row>
    <row r="1086" spans="1:1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</row>
    <row r="1087" spans="1:1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</row>
    <row r="1088" spans="1:1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</row>
    <row r="1089" spans="1:1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</row>
    <row r="1090" spans="1:1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</row>
    <row r="1091" spans="1:1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</row>
    <row r="1092" spans="1:1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</row>
    <row r="1093" spans="1:1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</row>
    <row r="1094" spans="1:1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</row>
    <row r="1095" spans="1:1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</row>
  </sheetData>
  <autoFilter ref="A1:N96"/>
  <conditionalFormatting sqref="A1:N1">
    <cfRule type="cellIs" dxfId="7" priority="15" operator="notEqual">
      <formula>-13.345</formula>
    </cfRule>
  </conditionalFormatting>
  <conditionalFormatting sqref="A2:A96">
    <cfRule type="cellIs" dxfId="0" priority="1" operator="notEqual">
      <formula>"None"</formula>
    </cfRule>
  </conditionalFormatting>
  <conditionalFormatting sqref="B2:B96">
    <cfRule type="cellIs" dxfId="1" priority="2" operator="notEqual">
      <formula>"None"</formula>
    </cfRule>
  </conditionalFormatting>
  <conditionalFormatting sqref="C2:C96">
    <cfRule type="cellIs" dxfId="0" priority="3" operator="notEqual">
      <formula>"None"</formula>
    </cfRule>
  </conditionalFormatting>
  <conditionalFormatting sqref="D2:D96">
    <cfRule type="cellIs" dxfId="2" priority="4" operator="notEqual">
      <formula>"None"</formula>
    </cfRule>
  </conditionalFormatting>
  <conditionalFormatting sqref="E2:E96">
    <cfRule type="cellIs" dxfId="3" priority="5" operator="notEqual">
      <formula>"None"</formula>
    </cfRule>
  </conditionalFormatting>
  <conditionalFormatting sqref="F2:F96">
    <cfRule type="cellIs" dxfId="3" priority="6" operator="notEqual">
      <formula>"None"</formula>
    </cfRule>
  </conditionalFormatting>
  <conditionalFormatting sqref="G2:G96">
    <cfRule type="cellIs" dxfId="2" priority="7" operator="notEqual">
      <formula>"None"</formula>
    </cfRule>
  </conditionalFormatting>
  <conditionalFormatting sqref="H2:H96">
    <cfRule type="cellIs" dxfId="4" priority="8" operator="notEqual">
      <formula>"None"</formula>
    </cfRule>
  </conditionalFormatting>
  <conditionalFormatting sqref="I2:I96">
    <cfRule type="cellIs" dxfId="5" priority="9" operator="notEqual">
      <formula>"None"</formula>
    </cfRule>
  </conditionalFormatting>
  <conditionalFormatting sqref="J2:J96">
    <cfRule type="cellIs" dxfId="3" priority="10" operator="notEqual">
      <formula>"None"</formula>
    </cfRule>
  </conditionalFormatting>
  <conditionalFormatting sqref="K2:K96">
    <cfRule type="cellIs" dxfId="6" priority="11" operator="notEqual">
      <formula>"None"</formula>
    </cfRule>
  </conditionalFormatting>
  <conditionalFormatting sqref="L2:L96">
    <cfRule type="cellIs" dxfId="2" priority="12" operator="notEqual">
      <formula>"None"</formula>
    </cfRule>
  </conditionalFormatting>
  <conditionalFormatting sqref="M2:M96">
    <cfRule type="cellIs" dxfId="2" priority="13" operator="notEqual">
      <formula>"None"</formula>
    </cfRule>
  </conditionalFormatting>
  <conditionalFormatting sqref="N2:N96">
    <cfRule type="cellIs" dxfId="0" priority="1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8" t="s">
        <v>128</v>
      </c>
      <c r="B1" s="8"/>
    </row>
    <row r="2" spans="1:2">
      <c r="A2" s="8" t="s">
        <v>129</v>
      </c>
    </row>
    <row r="3" spans="1:2">
      <c r="A3" s="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Characteristics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2026-09-29T12:25:52Z</dcterms:created>
  <dcterms:modified xsi:type="dcterms:W3CDTF">2026-09-29T12:25:52Z</dcterms:modified>
</cp:coreProperties>
</file>